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l2\Downloads\"/>
    </mc:Choice>
  </mc:AlternateContent>
  <xr:revisionPtr revIDLastSave="0" documentId="13_ncr:1_{E5D410CC-DBC3-4854-A9EF-4100B9B7E8B0}" xr6:coauthVersionLast="47" xr6:coauthVersionMax="47" xr10:uidLastSave="{00000000-0000-0000-0000-000000000000}"/>
  <bookViews>
    <workbookView xWindow="-110" yWindow="-110" windowWidth="19420" windowHeight="10300" tabRatio="704" firstSheet="1" activeTab="2" xr2:uid="{00000000-000D-0000-FFFF-FFFF00000000}"/>
  </bookViews>
  <sheets>
    <sheet name="Simulation contrat - 1 an" sheetId="1" r:id="rId1"/>
    <sheet name="Simulation contrat + 1 an" sheetId="3" r:id="rId2"/>
    <sheet name="GRILLE CHERCHEUR" sheetId="2" r:id="rId3"/>
    <sheet name="GRILLE PERSONNEL BIATSS" sheetId="4" r:id="rId4"/>
    <sheet name="GRILLE ENS CONTRACTUEL" sheetId="6" r:id="rId5"/>
    <sheet name="IFSE" sheetId="5" r:id="rId6"/>
    <sheet name="SMIC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" l="1"/>
  <c r="G13" i="1"/>
  <c r="B20" i="3"/>
  <c r="C12" i="3"/>
  <c r="B21" i="1"/>
  <c r="C13" i="1"/>
  <c r="F12" i="3" l="1"/>
  <c r="F13" i="1"/>
  <c r="B5" i="1"/>
  <c r="C5" i="1" s="1"/>
  <c r="C20" i="3"/>
  <c r="D12" i="3"/>
  <c r="D13" i="1"/>
  <c r="B5" i="3"/>
  <c r="E5" i="3"/>
  <c r="D5" i="3"/>
  <c r="N2" i="3" s="1"/>
  <c r="D20" i="3"/>
  <c r="E12" i="3"/>
  <c r="D21" i="1"/>
  <c r="F21" i="1" s="1"/>
  <c r="N3" i="3" l="1"/>
  <c r="N4" i="3" s="1"/>
  <c r="O2" i="3"/>
  <c r="I12" i="3"/>
  <c r="C21" i="1"/>
  <c r="G21" i="1" s="1"/>
  <c r="I21" i="1" s="1"/>
  <c r="E13" i="1"/>
  <c r="F20" i="3"/>
  <c r="H20" i="3" s="1"/>
  <c r="F5" i="1"/>
  <c r="E5" i="1"/>
  <c r="H13" i="1"/>
  <c r="O3" i="3" l="1"/>
  <c r="I20" i="3"/>
  <c r="N5" i="3"/>
  <c r="O5" i="3" s="1"/>
  <c r="N6" i="3"/>
  <c r="O6" i="3" s="1"/>
  <c r="J12" i="3"/>
  <c r="J21" i="1"/>
  <c r="O2" i="1"/>
  <c r="N18" i="3"/>
  <c r="O19" i="1"/>
  <c r="N10" i="3"/>
  <c r="K13" i="1"/>
  <c r="J13" i="1"/>
  <c r="O10" i="3" l="1"/>
  <c r="N11" i="3"/>
  <c r="P11" i="3" s="1"/>
  <c r="Q11" i="3" s="1"/>
  <c r="O20" i="1"/>
  <c r="P19" i="1"/>
  <c r="N19" i="3"/>
  <c r="O18" i="3"/>
  <c r="P2" i="1"/>
  <c r="O3" i="1"/>
  <c r="O11" i="1"/>
  <c r="O21" i="1" l="1"/>
  <c r="P20" i="1"/>
  <c r="P3" i="1"/>
  <c r="O4" i="1"/>
  <c r="O19" i="3"/>
  <c r="N20" i="3"/>
  <c r="N12" i="3"/>
  <c r="O11" i="3"/>
  <c r="O12" i="1"/>
  <c r="P11" i="1"/>
  <c r="N14" i="3" l="1"/>
  <c r="O14" i="3" s="1"/>
  <c r="N13" i="3"/>
  <c r="O13" i="3" s="1"/>
  <c r="N22" i="3"/>
  <c r="O22" i="3" s="1"/>
  <c r="N21" i="3"/>
  <c r="O21" i="3" s="1"/>
  <c r="O5" i="1"/>
  <c r="P5" i="1" s="1"/>
  <c r="O6" i="1"/>
  <c r="P6" i="1" s="1"/>
  <c r="O23" i="1"/>
  <c r="P23" i="1" s="1"/>
  <c r="O22" i="1"/>
  <c r="P22" i="1" s="1"/>
  <c r="O13" i="1"/>
  <c r="P12" i="1"/>
  <c r="O15" i="1" l="1"/>
  <c r="P15" i="1" s="1"/>
  <c r="O14" i="1"/>
  <c r="P14" i="1" s="1"/>
</calcChain>
</file>

<file path=xl/sharedStrings.xml><?xml version="1.0" encoding="utf-8"?>
<sst xmlns="http://schemas.openxmlformats.org/spreadsheetml/2006/main" count="214" uniqueCount="98">
  <si>
    <t>Saisir un INM</t>
  </si>
  <si>
    <t>Traitement</t>
  </si>
  <si>
    <t>Indémnité de résidence</t>
  </si>
  <si>
    <t>Traitement brut</t>
  </si>
  <si>
    <t>Coût chargé</t>
  </si>
  <si>
    <t>ASI</t>
  </si>
  <si>
    <t>INM ENSEIGNANT CONTRACTUEL</t>
  </si>
  <si>
    <t>PRES (prime obligatoire)</t>
  </si>
  <si>
    <t>CHERCHEUR DEBUTANT</t>
  </si>
  <si>
    <t>FORFAIT</t>
  </si>
  <si>
    <t>Rémunéraion pendant la thèse
ou avant la thèse Diplôme Bac+5</t>
  </si>
  <si>
    <t>CHERCHEUR CONFIRME TITULAIRE DU DOCTORAT</t>
  </si>
  <si>
    <t>Expérience du chercheur confirmé</t>
  </si>
  <si>
    <t>minimum</t>
  </si>
  <si>
    <t>maximum</t>
  </si>
  <si>
    <t>&lt; 2 ans</t>
  </si>
  <si>
    <t>&gt;= 2 ans et &lt; 7 ans</t>
  </si>
  <si>
    <t>&gt;= 7 ans et &lt; 10 ans</t>
  </si>
  <si>
    <t>&gt;= 10 ans</t>
  </si>
  <si>
    <t>2130 € brut</t>
  </si>
  <si>
    <t>2948 € brut</t>
  </si>
  <si>
    <t>2300 € brut</t>
  </si>
  <si>
    <t>3545 € brut</t>
  </si>
  <si>
    <t>2650 € brut</t>
  </si>
  <si>
    <t>3160 € brut</t>
  </si>
  <si>
    <t>4184 € brut</t>
  </si>
  <si>
    <t>3886 € brut</t>
  </si>
  <si>
    <t>Saisir Forfait</t>
  </si>
  <si>
    <t>Prime de précarité</t>
  </si>
  <si>
    <t>Traitement net avant PAS</t>
  </si>
  <si>
    <t>ATRF 1ère classe</t>
  </si>
  <si>
    <t>ATRF principal 2 ème classe</t>
  </si>
  <si>
    <t>Echelon</t>
  </si>
  <si>
    <t xml:space="preserve">INM </t>
  </si>
  <si>
    <t>Catégorie C</t>
  </si>
  <si>
    <t>Technicien CN</t>
  </si>
  <si>
    <t>Technicien CS</t>
  </si>
  <si>
    <t>Technicien CE</t>
  </si>
  <si>
    <t>Catégorie B</t>
  </si>
  <si>
    <t>Assistant Ingénieur</t>
  </si>
  <si>
    <t>Catégorie A</t>
  </si>
  <si>
    <t>IGE Classe Normal</t>
  </si>
  <si>
    <t>IGE Hors Classe</t>
  </si>
  <si>
    <t>IGR Hors Classe</t>
  </si>
  <si>
    <t>Lettre</t>
  </si>
  <si>
    <t>Chevron</t>
  </si>
  <si>
    <t>INM</t>
  </si>
  <si>
    <t>A</t>
  </si>
  <si>
    <t>B</t>
  </si>
  <si>
    <t>ATRF</t>
  </si>
  <si>
    <t>TECH</t>
  </si>
  <si>
    <t>IGE</t>
  </si>
  <si>
    <t>IGR</t>
  </si>
  <si>
    <t>IFSE</t>
  </si>
  <si>
    <t>Classe Normale</t>
  </si>
  <si>
    <t>niveau 1</t>
  </si>
  <si>
    <t>niveau 2</t>
  </si>
  <si>
    <t>niveau 3</t>
  </si>
  <si>
    <t>niveau 4</t>
  </si>
  <si>
    <t>niveau 5</t>
  </si>
  <si>
    <t>niveau 6</t>
  </si>
  <si>
    <t>niveau 7</t>
  </si>
  <si>
    <t>niveau 8</t>
  </si>
  <si>
    <t>Hors Classe</t>
  </si>
  <si>
    <t>niveau 9</t>
  </si>
  <si>
    <t>niveau 10</t>
  </si>
  <si>
    <t>niveau 11</t>
  </si>
  <si>
    <t>Classe Exceptionnelle</t>
  </si>
  <si>
    <t>niveau 12</t>
  </si>
  <si>
    <t>niveau 13</t>
  </si>
  <si>
    <t>niveau 14</t>
  </si>
  <si>
    <t>Enseignant contractuel</t>
  </si>
  <si>
    <t>INM BIATSS AVEC IFSE</t>
  </si>
  <si>
    <t>Choisir grade</t>
  </si>
  <si>
    <t>ATRF principal 1ère classe</t>
  </si>
  <si>
    <t>Indemnité différentielle SMIC</t>
  </si>
  <si>
    <t>Mutuelle</t>
  </si>
  <si>
    <t>CONTRAT POST DOC</t>
  </si>
  <si>
    <t>A compter du 01/09/22</t>
  </si>
  <si>
    <t>2271 € brut</t>
  </si>
  <si>
    <t>SMIC horaire</t>
  </si>
  <si>
    <t>SMIC mensuel</t>
  </si>
  <si>
    <t>SMIC annuel</t>
  </si>
  <si>
    <t>Montant brut</t>
  </si>
  <si>
    <r>
      <t>Par référence à la rémunération
du contrat doctoral
2100</t>
    </r>
    <r>
      <rPr>
        <b/>
        <sz val="11"/>
        <color theme="1"/>
        <rFont val="Calibri"/>
        <family val="2"/>
        <scheme val="minor"/>
      </rPr>
      <t xml:space="preserve"> € brut</t>
    </r>
  </si>
  <si>
    <t>IFSE au 01-12-23</t>
  </si>
  <si>
    <t>SMIC au 01-01-2024</t>
  </si>
  <si>
    <t>IGR 2ème classe / 1ère classe</t>
  </si>
  <si>
    <t>HE</t>
  </si>
  <si>
    <t>Temps partiel</t>
  </si>
  <si>
    <t>Coût chargé quotidien</t>
  </si>
  <si>
    <t>Proratisation sur nb jr</t>
  </si>
  <si>
    <t>2200 € brut</t>
  </si>
  <si>
    <t>SMIC au 01-11-2024</t>
  </si>
  <si>
    <t>CC avec PCSC</t>
  </si>
  <si>
    <t>Brut</t>
  </si>
  <si>
    <t>Net avant PAS</t>
  </si>
  <si>
    <t>plancher minium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</si>
</sst>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0" fontId="1" fillId="0" borderId="0" xfId="0" applyFont="1"/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Protection="1">
      <protection locked="0"/>
    </xf>
    <xf numFmtId="0" fontId="0" fillId="0" borderId="0" xfId="0" applyFont="1" applyFill="1" applyBorder="1"/>
    <xf numFmtId="0" fontId="0" fillId="0" borderId="0" xfId="0" applyFill="1" applyBorder="1"/>
    <xf numFmtId="0" fontId="0" fillId="0" borderId="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7" xfId="0" applyFill="1" applyBorder="1"/>
    <xf numFmtId="0" fontId="1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5" xfId="0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0" fontId="4" fillId="0" borderId="13" xfId="0" applyFont="1" applyBorder="1" applyAlignment="1"/>
    <xf numFmtId="0" fontId="1" fillId="0" borderId="7" xfId="0" applyFont="1" applyBorder="1" applyAlignment="1">
      <alignment horizontal="center"/>
    </xf>
    <xf numFmtId="164" fontId="0" fillId="0" borderId="13" xfId="0" applyNumberFormat="1" applyBorder="1"/>
    <xf numFmtId="164" fontId="0" fillId="0" borderId="5" xfId="0" applyNumberFormat="1" applyBorder="1"/>
    <xf numFmtId="0" fontId="0" fillId="0" borderId="12" xfId="0" applyBorder="1"/>
    <xf numFmtId="0" fontId="0" fillId="0" borderId="13" xfId="0" applyBorder="1"/>
    <xf numFmtId="164" fontId="0" fillId="0" borderId="12" xfId="0" applyNumberFormat="1" applyBorder="1"/>
    <xf numFmtId="164" fontId="0" fillId="0" borderId="0" xfId="0" applyNumberFormat="1"/>
    <xf numFmtId="0" fontId="2" fillId="0" borderId="17" xfId="0" applyFont="1" applyBorder="1" applyAlignment="1">
      <alignment horizontal="center"/>
    </xf>
    <xf numFmtId="0" fontId="0" fillId="0" borderId="9" xfId="0" applyBorder="1"/>
    <xf numFmtId="0" fontId="0" fillId="0" borderId="11" xfId="0" applyBorder="1"/>
    <xf numFmtId="44" fontId="0" fillId="0" borderId="0" xfId="1" applyFont="1"/>
    <xf numFmtId="9" fontId="0" fillId="0" borderId="0" xfId="2" applyFont="1"/>
    <xf numFmtId="0" fontId="0" fillId="0" borderId="26" xfId="0" applyBorder="1"/>
    <xf numFmtId="44" fontId="0" fillId="0" borderId="0" xfId="0" applyNumberFormat="1" applyBorder="1"/>
    <xf numFmtId="44" fontId="0" fillId="0" borderId="27" xfId="0" applyNumberFormat="1" applyBorder="1"/>
    <xf numFmtId="44" fontId="0" fillId="0" borderId="0" xfId="1" applyNumberFormat="1" applyFont="1" applyBorder="1"/>
    <xf numFmtId="44" fontId="0" fillId="0" borderId="27" xfId="1" applyNumberFormat="1" applyFont="1" applyBorder="1"/>
    <xf numFmtId="44" fontId="0" fillId="0" borderId="4" xfId="1" applyNumberFormat="1" applyFont="1" applyBorder="1"/>
    <xf numFmtId="44" fontId="0" fillId="0" borderId="29" xfId="1" applyNumberFormat="1" applyFont="1" applyBorder="1"/>
    <xf numFmtId="0" fontId="0" fillId="0" borderId="14" xfId="0" applyBorder="1"/>
    <xf numFmtId="0" fontId="0" fillId="0" borderId="31" xfId="0" applyBorder="1"/>
    <xf numFmtId="0" fontId="0" fillId="0" borderId="3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Font="1" applyFill="1" applyBorder="1" applyAlignment="1">
      <alignment horizontal="center"/>
    </xf>
    <xf numFmtId="164" fontId="0" fillId="0" borderId="27" xfId="1" applyNumberFormat="1" applyFont="1" applyBorder="1"/>
    <xf numFmtId="0" fontId="0" fillId="3" borderId="26" xfId="0" applyFill="1" applyBorder="1"/>
    <xf numFmtId="0" fontId="0" fillId="3" borderId="28" xfId="0" applyFill="1" applyBorder="1"/>
    <xf numFmtId="14" fontId="0" fillId="0" borderId="0" xfId="0" applyNumberFormat="1"/>
    <xf numFmtId="0" fontId="1" fillId="0" borderId="0" xfId="0" applyFont="1" applyAlignment="1"/>
    <xf numFmtId="44" fontId="0" fillId="0" borderId="0" xfId="0" applyNumberFormat="1"/>
    <xf numFmtId="44" fontId="0" fillId="0" borderId="0" xfId="1" applyFont="1" applyBorder="1"/>
    <xf numFmtId="44" fontId="0" fillId="0" borderId="27" xfId="1" applyFont="1" applyBorder="1"/>
    <xf numFmtId="0" fontId="8" fillId="0" borderId="0" xfId="0" applyFont="1"/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zoomScale="80" zoomScaleNormal="80" workbookViewId="0">
      <selection activeCell="G13" sqref="G13"/>
    </sheetView>
  </sheetViews>
  <sheetFormatPr baseColWidth="10" defaultRowHeight="14.5" x14ac:dyDescent="0.35"/>
  <cols>
    <col min="1" max="10" width="22.81640625" customWidth="1"/>
    <col min="11" max="11" width="24.26953125" customWidth="1"/>
    <col min="12" max="12" width="5.26953125" customWidth="1"/>
    <col min="13" max="13" width="23" hidden="1" customWidth="1"/>
    <col min="14" max="14" width="4.453125" hidden="1" customWidth="1"/>
    <col min="15" max="16" width="14.81640625" hidden="1" customWidth="1"/>
  </cols>
  <sheetData>
    <row r="1" spans="1:16" ht="15" thickBot="1" x14ac:dyDescent="0.4">
      <c r="N1" s="60"/>
      <c r="O1" s="62" t="s">
        <v>4</v>
      </c>
      <c r="P1" s="61" t="s">
        <v>94</v>
      </c>
    </row>
    <row r="2" spans="1:16" ht="15.5" x14ac:dyDescent="0.35">
      <c r="A2" s="74" t="s">
        <v>9</v>
      </c>
      <c r="B2" s="75"/>
      <c r="C2" s="75"/>
      <c r="D2" s="75"/>
      <c r="E2" s="75"/>
      <c r="F2" s="42"/>
      <c r="G2" s="1"/>
      <c r="H2" s="2"/>
      <c r="J2" s="2"/>
      <c r="N2" s="53"/>
      <c r="O2" s="63">
        <f>E5</f>
        <v>3920</v>
      </c>
      <c r="P2" s="65">
        <f>O2+15</f>
        <v>3935</v>
      </c>
    </row>
    <row r="3" spans="1:16" x14ac:dyDescent="0.35">
      <c r="A3" s="22"/>
      <c r="B3" s="18"/>
      <c r="C3" s="18"/>
      <c r="D3" s="18"/>
      <c r="E3" s="18"/>
      <c r="F3" s="43"/>
      <c r="G3" s="1"/>
      <c r="H3" s="2"/>
      <c r="M3" t="s">
        <v>89</v>
      </c>
      <c r="N3" s="66">
        <v>1</v>
      </c>
      <c r="O3" s="54">
        <f>N3*O2</f>
        <v>3920</v>
      </c>
      <c r="P3" s="55">
        <f>O3+15</f>
        <v>3935</v>
      </c>
    </row>
    <row r="4" spans="1:16" x14ac:dyDescent="0.35">
      <c r="A4" s="33" t="s">
        <v>27</v>
      </c>
      <c r="B4" s="25" t="s">
        <v>28</v>
      </c>
      <c r="C4" s="25" t="s">
        <v>3</v>
      </c>
      <c r="D4" s="41" t="s">
        <v>76</v>
      </c>
      <c r="E4" s="25" t="s">
        <v>4</v>
      </c>
      <c r="F4" s="34" t="s">
        <v>29</v>
      </c>
      <c r="G4" s="20"/>
      <c r="I4" s="2"/>
      <c r="M4" s="64" t="s">
        <v>90</v>
      </c>
      <c r="N4" s="53"/>
      <c r="O4" s="56">
        <f>O3/30</f>
        <v>130.66666666666666</v>
      </c>
      <c r="P4" s="57"/>
    </row>
    <row r="5" spans="1:16" ht="15" thickBot="1" x14ac:dyDescent="0.4">
      <c r="A5" s="23">
        <v>2500</v>
      </c>
      <c r="B5" s="5">
        <f>IF(A5&lt;=(SMIC!B4*2),(A5*0.1),0)</f>
        <v>250</v>
      </c>
      <c r="C5" s="5">
        <f>A5+B5</f>
        <v>2750</v>
      </c>
      <c r="D5" s="5">
        <v>15</v>
      </c>
      <c r="E5" s="5">
        <f>(C5*1.42)+D5</f>
        <v>3920</v>
      </c>
      <c r="F5" s="6">
        <f>C5*0.79</f>
        <v>2172.5</v>
      </c>
      <c r="G5" s="18"/>
      <c r="I5" s="2"/>
      <c r="M5" t="s">
        <v>91</v>
      </c>
      <c r="N5" s="66"/>
      <c r="O5" s="56">
        <f>+O4*N5</f>
        <v>0</v>
      </c>
      <c r="P5" s="57">
        <f>+O5+15</f>
        <v>15</v>
      </c>
    </row>
    <row r="6" spans="1:16" x14ac:dyDescent="0.35">
      <c r="A6" s="19"/>
      <c r="B6" s="18"/>
      <c r="C6" s="18"/>
      <c r="D6" s="18"/>
      <c r="E6" s="18"/>
      <c r="F6" s="18"/>
      <c r="H6" s="2"/>
      <c r="M6" t="s">
        <v>91</v>
      </c>
      <c r="N6" s="67"/>
      <c r="O6" s="58">
        <f>O4*N6</f>
        <v>0</v>
      </c>
      <c r="P6" s="59">
        <f>+O6+15</f>
        <v>15</v>
      </c>
    </row>
    <row r="9" spans="1:16" ht="15" thickBot="1" x14ac:dyDescent="0.4">
      <c r="H9" s="2"/>
      <c r="K9" s="44"/>
    </row>
    <row r="10" spans="1:16" ht="15.5" x14ac:dyDescent="0.35">
      <c r="A10" s="76" t="s">
        <v>72</v>
      </c>
      <c r="B10" s="77"/>
      <c r="C10" s="77"/>
      <c r="D10" s="77"/>
      <c r="E10" s="77"/>
      <c r="F10" s="77"/>
      <c r="G10" s="77"/>
      <c r="H10" s="77"/>
      <c r="I10" s="77"/>
      <c r="J10" s="77"/>
      <c r="K10" s="45"/>
      <c r="N10" s="60"/>
      <c r="O10" s="62" t="s">
        <v>4</v>
      </c>
      <c r="P10" s="61" t="s">
        <v>94</v>
      </c>
    </row>
    <row r="11" spans="1:16" x14ac:dyDescent="0.35">
      <c r="A11" s="1"/>
      <c r="B11" s="2"/>
      <c r="C11" s="2"/>
      <c r="D11" s="2"/>
      <c r="E11" s="2"/>
      <c r="F11" s="2"/>
      <c r="G11" s="3"/>
      <c r="H11" s="2"/>
      <c r="I11" s="3"/>
      <c r="J11" s="3"/>
      <c r="K11" s="4"/>
      <c r="N11" s="53"/>
      <c r="O11" s="63">
        <f>J13-15</f>
        <v>5156.2222353747593</v>
      </c>
      <c r="P11" s="65">
        <f>O11+15</f>
        <v>5171.2222353747593</v>
      </c>
    </row>
    <row r="12" spans="1:16" x14ac:dyDescent="0.35">
      <c r="A12" s="33" t="s">
        <v>0</v>
      </c>
      <c r="B12" s="37" t="s">
        <v>73</v>
      </c>
      <c r="C12" s="37" t="s">
        <v>1</v>
      </c>
      <c r="D12" s="37" t="s">
        <v>75</v>
      </c>
      <c r="E12" s="37" t="s">
        <v>2</v>
      </c>
      <c r="F12" s="37" t="s">
        <v>53</v>
      </c>
      <c r="G12" s="37" t="s">
        <v>28</v>
      </c>
      <c r="H12" s="37" t="s">
        <v>3</v>
      </c>
      <c r="I12" s="41" t="s">
        <v>76</v>
      </c>
      <c r="J12" s="37" t="s">
        <v>4</v>
      </c>
      <c r="K12" s="34" t="s">
        <v>29</v>
      </c>
      <c r="M12" t="s">
        <v>89</v>
      </c>
      <c r="N12" s="66">
        <v>1</v>
      </c>
      <c r="O12" s="54">
        <f>N12*O11</f>
        <v>5156.2222353747593</v>
      </c>
      <c r="P12" s="55">
        <f>O12+15</f>
        <v>5171.2222353747593</v>
      </c>
    </row>
    <row r="13" spans="1:16" ht="15" thickBot="1" x14ac:dyDescent="0.4">
      <c r="A13" s="23">
        <v>606</v>
      </c>
      <c r="B13" s="24" t="s">
        <v>49</v>
      </c>
      <c r="C13" s="5">
        <f>A13*4.922783</f>
        <v>2983.206498</v>
      </c>
      <c r="D13" s="5">
        <f>IF(C13&lt;=SMIC!B4,SMIC!B4-C13,0)</f>
        <v>0</v>
      </c>
      <c r="E13" s="5">
        <f>C13*0.01</f>
        <v>29.832064980000002</v>
      </c>
      <c r="F13" s="5">
        <f>IF(B13="ATRF", IFSE!B3,IF(B13="TECH",IFSE!B4,IF(B13="ASI",IFSE!B5,IF(B13="IGE",IFSE!B6,IF(B13="IGR",IFSE!B7,0)))))</f>
        <v>288</v>
      </c>
      <c r="G13" s="5">
        <f>IF((C13+E13+F13)&lt;=(SMIC!B4*2),((C13+E13+F13)*0.1),0)</f>
        <v>330.10385629799998</v>
      </c>
      <c r="H13" s="5">
        <f>C13+D13+E13+F13+G13</f>
        <v>3631.1424192779996</v>
      </c>
      <c r="I13" s="5">
        <v>15</v>
      </c>
      <c r="J13" s="5">
        <f>(H13*1.42)+I13</f>
        <v>5171.2222353747593</v>
      </c>
      <c r="K13" s="6">
        <f>H13*0.79</f>
        <v>2868.6025112296197</v>
      </c>
      <c r="M13" s="64" t="s">
        <v>90</v>
      </c>
      <c r="N13" s="53"/>
      <c r="O13" s="56">
        <f>O12/30</f>
        <v>171.87407451249197</v>
      </c>
      <c r="P13" s="57"/>
    </row>
    <row r="14" spans="1:16" x14ac:dyDescent="0.35">
      <c r="A14" s="19"/>
      <c r="B14" s="19"/>
      <c r="C14" s="18"/>
      <c r="D14" s="18"/>
      <c r="E14" s="18"/>
      <c r="F14" s="18"/>
      <c r="G14" s="18"/>
      <c r="H14" s="18"/>
      <c r="I14" s="18"/>
      <c r="M14" t="s">
        <v>91</v>
      </c>
      <c r="N14" s="66">
        <v>29</v>
      </c>
      <c r="O14" s="56">
        <f>+O13*N14</f>
        <v>4984.3481608622669</v>
      </c>
      <c r="P14" s="57">
        <f>+O14+15</f>
        <v>4999.3481608622669</v>
      </c>
    </row>
    <row r="15" spans="1:16" x14ac:dyDescent="0.35">
      <c r="B15" s="2"/>
      <c r="G15" s="2"/>
      <c r="M15" t="s">
        <v>91</v>
      </c>
      <c r="N15" s="67"/>
      <c r="O15" s="58">
        <f>O13*N15</f>
        <v>0</v>
      </c>
      <c r="P15" s="59">
        <f>+O15+15</f>
        <v>15</v>
      </c>
    </row>
    <row r="17" spans="1:16" ht="15" thickBot="1" x14ac:dyDescent="0.4"/>
    <row r="18" spans="1:16" ht="15.5" x14ac:dyDescent="0.35">
      <c r="A18" s="76" t="s">
        <v>6</v>
      </c>
      <c r="B18" s="77"/>
      <c r="C18" s="77"/>
      <c r="D18" s="77"/>
      <c r="E18" s="77"/>
      <c r="F18" s="77"/>
      <c r="G18" s="77"/>
      <c r="H18" s="77"/>
      <c r="I18" s="77"/>
      <c r="J18" s="45"/>
      <c r="N18" s="60"/>
      <c r="O18" s="62" t="s">
        <v>4</v>
      </c>
      <c r="P18" s="61" t="s">
        <v>94</v>
      </c>
    </row>
    <row r="19" spans="1:16" x14ac:dyDescent="0.35">
      <c r="A19" s="1"/>
      <c r="B19" s="2"/>
      <c r="C19" s="2"/>
      <c r="D19" s="2"/>
      <c r="E19" s="2"/>
      <c r="F19" s="3"/>
      <c r="G19" s="3"/>
      <c r="H19" s="3"/>
      <c r="I19" s="3"/>
      <c r="J19" s="4"/>
      <c r="N19" s="53"/>
      <c r="O19" s="63">
        <f>I21-15</f>
        <v>4191.6851208172593</v>
      </c>
      <c r="P19" s="65">
        <f>O19+15</f>
        <v>4206.6851208172593</v>
      </c>
    </row>
    <row r="20" spans="1:16" x14ac:dyDescent="0.35">
      <c r="A20" s="33" t="s">
        <v>0</v>
      </c>
      <c r="B20" s="37" t="s">
        <v>1</v>
      </c>
      <c r="C20" s="37" t="s">
        <v>75</v>
      </c>
      <c r="D20" s="37" t="s">
        <v>2</v>
      </c>
      <c r="E20" s="37" t="s">
        <v>7</v>
      </c>
      <c r="F20" s="37" t="s">
        <v>28</v>
      </c>
      <c r="G20" s="35" t="s">
        <v>3</v>
      </c>
      <c r="H20" s="35" t="s">
        <v>76</v>
      </c>
      <c r="I20" s="37" t="s">
        <v>4</v>
      </c>
      <c r="J20" s="34" t="s">
        <v>29</v>
      </c>
      <c r="M20" t="s">
        <v>89</v>
      </c>
      <c r="N20" s="66">
        <v>1</v>
      </c>
      <c r="O20" s="54">
        <f>N20*O19</f>
        <v>4191.6851208172593</v>
      </c>
      <c r="P20" s="55">
        <f>O20+15</f>
        <v>4206.6851208172593</v>
      </c>
    </row>
    <row r="21" spans="1:16" ht="15" thickBot="1" x14ac:dyDescent="0.4">
      <c r="A21" s="23">
        <v>481</v>
      </c>
      <c r="B21" s="5">
        <f>A21*4.922783</f>
        <v>2367.8586230000001</v>
      </c>
      <c r="C21" s="5">
        <f>IF(B21&lt;=SMIC!B4,SMIC!B4-B21,0)</f>
        <v>0</v>
      </c>
      <c r="D21" s="5">
        <f>B21*0.01</f>
        <v>23.678586230000001</v>
      </c>
      <c r="E21" s="5">
        <v>292</v>
      </c>
      <c r="F21" s="7">
        <f>IF((B21+D21+E21)&lt;=(SMIC!B4*2),(B21+D21+E21)*0.1,0)</f>
        <v>268.35372092300003</v>
      </c>
      <c r="G21" s="7">
        <f>+B21+C21+D21+E21+F21</f>
        <v>2951.8909301529998</v>
      </c>
      <c r="H21" s="7">
        <v>15</v>
      </c>
      <c r="I21" s="5">
        <f>(G21*1.42)+H21</f>
        <v>4206.6851208172593</v>
      </c>
      <c r="J21" s="6">
        <f>G21*0.79</f>
        <v>2331.9938348208698</v>
      </c>
      <c r="M21" s="64" t="s">
        <v>90</v>
      </c>
      <c r="N21" s="53"/>
      <c r="O21" s="56">
        <f>O20/30</f>
        <v>139.72283736057531</v>
      </c>
      <c r="P21" s="57"/>
    </row>
    <row r="22" spans="1:16" x14ac:dyDescent="0.35">
      <c r="M22" t="s">
        <v>91</v>
      </c>
      <c r="N22" s="66"/>
      <c r="O22" s="56">
        <f>+O21*N22</f>
        <v>0</v>
      </c>
      <c r="P22" s="57">
        <f>+O22+15</f>
        <v>15</v>
      </c>
    </row>
    <row r="23" spans="1:16" x14ac:dyDescent="0.35">
      <c r="M23" t="s">
        <v>91</v>
      </c>
      <c r="N23" s="67"/>
      <c r="O23" s="58">
        <f>O21*N23</f>
        <v>0</v>
      </c>
      <c r="P23" s="59">
        <f>+O23+15</f>
        <v>15</v>
      </c>
    </row>
    <row r="24" spans="1:16" x14ac:dyDescent="0.35">
      <c r="E24" s="47"/>
      <c r="J24" s="47"/>
    </row>
    <row r="25" spans="1:16" ht="21" x14ac:dyDescent="0.5">
      <c r="A25" s="73"/>
      <c r="E25" s="47"/>
      <c r="J25" s="47"/>
      <c r="K25" s="47"/>
    </row>
    <row r="26" spans="1:16" ht="21" x14ac:dyDescent="0.5">
      <c r="A26" s="73"/>
      <c r="E26" s="47"/>
      <c r="J26" s="47"/>
    </row>
    <row r="27" spans="1:16" ht="21" x14ac:dyDescent="0.5">
      <c r="A27" s="73"/>
      <c r="E27" s="47"/>
      <c r="J27" s="47"/>
      <c r="P27">
        <v>3223</v>
      </c>
    </row>
    <row r="28" spans="1:16" ht="21" x14ac:dyDescent="0.5">
      <c r="A28" s="73"/>
      <c r="J28" s="47"/>
      <c r="P28">
        <v>3437</v>
      </c>
    </row>
    <row r="29" spans="1:16" ht="21" x14ac:dyDescent="0.5">
      <c r="A29" s="73"/>
    </row>
    <row r="30" spans="1:16" ht="21" x14ac:dyDescent="0.5">
      <c r="A30" s="73"/>
    </row>
    <row r="31" spans="1:16" ht="21" x14ac:dyDescent="0.5">
      <c r="A31" s="73"/>
    </row>
    <row r="32" spans="1:16" ht="21" x14ac:dyDescent="0.5">
      <c r="A32" s="73"/>
    </row>
    <row r="33" spans="1:1" ht="21" x14ac:dyDescent="0.5">
      <c r="A33" s="73"/>
    </row>
    <row r="34" spans="1:1" ht="21" x14ac:dyDescent="0.5">
      <c r="A34" s="73"/>
    </row>
    <row r="35" spans="1:1" ht="21" x14ac:dyDescent="0.5">
      <c r="A35" s="73"/>
    </row>
    <row r="36" spans="1:1" ht="21" x14ac:dyDescent="0.5">
      <c r="A36" s="73"/>
    </row>
    <row r="37" spans="1:1" ht="21" x14ac:dyDescent="0.5">
      <c r="A37" s="73"/>
    </row>
  </sheetData>
  <mergeCells count="3">
    <mergeCell ref="A2:E2"/>
    <mergeCell ref="A10:J10"/>
    <mergeCell ref="A18:I18"/>
  </mergeCells>
  <pageMargins left="0.7" right="0.7" top="0.75" bottom="0.75" header="0.3" footer="0.3"/>
  <pageSetup paperSize="9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IFSE!$A$3:$A$7</xm:f>
          </x14:formula1>
          <xm:sqref>B13:B14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topLeftCell="E3" zoomScaleNormal="100" workbookViewId="0">
      <selection activeCell="G14" sqref="G14"/>
    </sheetView>
  </sheetViews>
  <sheetFormatPr baseColWidth="10" defaultRowHeight="14.5" x14ac:dyDescent="0.35"/>
  <cols>
    <col min="1" max="10" width="22.81640625" customWidth="1"/>
    <col min="12" max="12" width="23" hidden="1" customWidth="1"/>
    <col min="13" max="13" width="5.7265625" hidden="1" customWidth="1"/>
    <col min="14" max="17" width="13.7265625" hidden="1" customWidth="1"/>
  </cols>
  <sheetData>
    <row r="1" spans="1:17" ht="15" thickBot="1" x14ac:dyDescent="0.4">
      <c r="A1" s="19"/>
      <c r="B1" s="18"/>
      <c r="C1" s="18"/>
      <c r="D1" s="18"/>
      <c r="E1" s="46"/>
      <c r="F1" s="18"/>
      <c r="H1" s="2"/>
      <c r="I1" s="2"/>
      <c r="M1" s="60"/>
      <c r="N1" s="62" t="s">
        <v>4</v>
      </c>
      <c r="O1" s="61" t="s">
        <v>94</v>
      </c>
    </row>
    <row r="2" spans="1:17" ht="15.5" x14ac:dyDescent="0.35">
      <c r="A2" s="74" t="s">
        <v>9</v>
      </c>
      <c r="B2" s="78"/>
      <c r="C2" s="78"/>
      <c r="D2" s="78"/>
      <c r="E2" s="40"/>
      <c r="F2" s="18"/>
      <c r="H2" s="2"/>
      <c r="I2" s="2"/>
      <c r="J2" s="2"/>
      <c r="M2" s="53"/>
      <c r="N2" s="71">
        <f>D5-15</f>
        <v>3976</v>
      </c>
      <c r="O2" s="72">
        <f>N2+15</f>
        <v>3991</v>
      </c>
    </row>
    <row r="3" spans="1:17" x14ac:dyDescent="0.35">
      <c r="A3" s="22"/>
      <c r="B3" s="18"/>
      <c r="C3" s="18"/>
      <c r="D3" s="18"/>
      <c r="E3" s="43"/>
      <c r="F3" s="18"/>
      <c r="H3" s="2"/>
      <c r="L3" t="s">
        <v>89</v>
      </c>
      <c r="M3" s="66">
        <v>1</v>
      </c>
      <c r="N3" s="54">
        <f>M3*N2</f>
        <v>3976</v>
      </c>
      <c r="O3" s="55">
        <f>N3+15</f>
        <v>3991</v>
      </c>
    </row>
    <row r="4" spans="1:17" x14ac:dyDescent="0.35">
      <c r="A4" s="33" t="s">
        <v>27</v>
      </c>
      <c r="B4" s="25" t="s">
        <v>3</v>
      </c>
      <c r="C4" s="41" t="s">
        <v>76</v>
      </c>
      <c r="D4" s="25" t="s">
        <v>4</v>
      </c>
      <c r="E4" s="34" t="s">
        <v>29</v>
      </c>
      <c r="F4" s="20"/>
      <c r="H4" s="2"/>
      <c r="L4" s="64" t="s">
        <v>90</v>
      </c>
      <c r="M4" s="53"/>
      <c r="N4" s="56">
        <f>N3/30</f>
        <v>132.53333333333333</v>
      </c>
      <c r="O4" s="57"/>
    </row>
    <row r="5" spans="1:17" ht="15" thickBot="1" x14ac:dyDescent="0.4">
      <c r="A5" s="23">
        <v>2800</v>
      </c>
      <c r="B5" s="5">
        <f>+A5</f>
        <v>2800</v>
      </c>
      <c r="C5" s="5">
        <v>15</v>
      </c>
      <c r="D5" s="5">
        <f>(B5*1.42)+C5</f>
        <v>3991</v>
      </c>
      <c r="E5" s="6">
        <f>+B5*0.79</f>
        <v>2212</v>
      </c>
      <c r="F5" s="18"/>
      <c r="H5" s="2"/>
      <c r="L5" t="s">
        <v>91</v>
      </c>
      <c r="M5" s="66"/>
      <c r="N5" s="56">
        <f>+N4*M5</f>
        <v>0</v>
      </c>
      <c r="O5" s="57">
        <f>+N5+15</f>
        <v>15</v>
      </c>
    </row>
    <row r="6" spans="1:17" x14ac:dyDescent="0.35">
      <c r="A6" s="19"/>
      <c r="B6" s="18"/>
      <c r="C6" s="18"/>
      <c r="D6" s="18"/>
      <c r="E6" s="18"/>
      <c r="F6" s="18"/>
      <c r="H6" s="2"/>
      <c r="L6" t="s">
        <v>91</v>
      </c>
      <c r="M6" s="67"/>
      <c r="N6" s="58">
        <f>N4*M6</f>
        <v>0</v>
      </c>
      <c r="O6" s="59">
        <f>+N6+15</f>
        <v>15</v>
      </c>
    </row>
    <row r="8" spans="1:17" ht="15" thickBot="1" x14ac:dyDescent="0.4">
      <c r="H8" s="2"/>
      <c r="J8" s="44"/>
    </row>
    <row r="9" spans="1:17" ht="15.5" x14ac:dyDescent="0.35">
      <c r="A9" s="76" t="s">
        <v>72</v>
      </c>
      <c r="B9" s="77"/>
      <c r="C9" s="77"/>
      <c r="D9" s="77"/>
      <c r="E9" s="77"/>
      <c r="F9" s="77"/>
      <c r="G9" s="77"/>
      <c r="H9" s="77"/>
      <c r="I9" s="77"/>
      <c r="J9" s="45"/>
      <c r="M9" s="60"/>
      <c r="N9" s="62" t="s">
        <v>4</v>
      </c>
      <c r="O9" s="61" t="s">
        <v>94</v>
      </c>
      <c r="P9" s="27" t="s">
        <v>95</v>
      </c>
      <c r="Q9" s="27" t="s">
        <v>96</v>
      </c>
    </row>
    <row r="10" spans="1:17" x14ac:dyDescent="0.35">
      <c r="A10" s="1"/>
      <c r="B10" s="2"/>
      <c r="C10" s="2"/>
      <c r="D10" s="2"/>
      <c r="E10" s="2"/>
      <c r="F10" s="2"/>
      <c r="G10" s="3"/>
      <c r="H10" s="3"/>
      <c r="I10" s="3"/>
      <c r="J10" s="4"/>
      <c r="M10" s="53"/>
      <c r="N10" s="71">
        <f>I12-15</f>
        <v>3325.8390868967999</v>
      </c>
      <c r="O10" s="72">
        <f>N10+15</f>
        <v>3340.8390868967999</v>
      </c>
    </row>
    <row r="11" spans="1:17" x14ac:dyDescent="0.35">
      <c r="A11" s="33" t="s">
        <v>0</v>
      </c>
      <c r="B11" s="37" t="s">
        <v>73</v>
      </c>
      <c r="C11" s="37" t="s">
        <v>1</v>
      </c>
      <c r="D11" s="37" t="s">
        <v>75</v>
      </c>
      <c r="E11" s="37" t="s">
        <v>2</v>
      </c>
      <c r="F11" s="37" t="s">
        <v>53</v>
      </c>
      <c r="G11" s="37" t="s">
        <v>3</v>
      </c>
      <c r="H11" s="41" t="s">
        <v>76</v>
      </c>
      <c r="I11" s="37" t="s">
        <v>4</v>
      </c>
      <c r="J11" s="34" t="s">
        <v>29</v>
      </c>
      <c r="L11" t="s">
        <v>89</v>
      </c>
      <c r="M11" s="66">
        <v>1</v>
      </c>
      <c r="N11" s="54">
        <f>M11*N10</f>
        <v>3325.8390868967999</v>
      </c>
      <c r="O11" s="55">
        <f>N11+15</f>
        <v>3340.8390868967999</v>
      </c>
      <c r="P11" s="51">
        <f>(N11/1.42)</f>
        <v>2342.1402020400001</v>
      </c>
      <c r="Q11" s="51">
        <f>+P11*0.79+15</f>
        <v>1865.2907596116002</v>
      </c>
    </row>
    <row r="12" spans="1:17" ht="15" thickBot="1" x14ac:dyDescent="0.4">
      <c r="A12" s="23">
        <v>388</v>
      </c>
      <c r="B12" s="24" t="s">
        <v>5</v>
      </c>
      <c r="C12" s="5">
        <f>A12*4.922783</f>
        <v>1910.039804</v>
      </c>
      <c r="D12" s="5">
        <f>IF(C12&lt;=SMIC!B4,SMIC!B4-C12,0)</f>
        <v>0</v>
      </c>
      <c r="E12" s="5">
        <f>C12*0.01</f>
        <v>19.100398040000002</v>
      </c>
      <c r="F12" s="5">
        <f>IF(B12="ATRF", IFSE!B3,IF(B12="TECH",IFSE!B4,IF(B12="ASI",IFSE!B5,IF(B12="IGE",IFSE!B6,IF(B12="IGR",IFSE!B7,0)))))</f>
        <v>413</v>
      </c>
      <c r="G12" s="5">
        <f>C12+D12+E12+F12</f>
        <v>2342.1402020400001</v>
      </c>
      <c r="H12" s="5">
        <v>15</v>
      </c>
      <c r="I12" s="5">
        <f>(G12*1.42)+H12</f>
        <v>3340.8390868967999</v>
      </c>
      <c r="J12" s="6">
        <f>G12*0.79</f>
        <v>1850.2907596116002</v>
      </c>
      <c r="L12" s="64" t="s">
        <v>90</v>
      </c>
      <c r="M12" s="53"/>
      <c r="N12" s="56">
        <f>N11/30</f>
        <v>110.86130289655999</v>
      </c>
      <c r="O12" s="57"/>
    </row>
    <row r="13" spans="1:17" x14ac:dyDescent="0.35">
      <c r="A13" s="19"/>
      <c r="B13" s="19"/>
      <c r="C13" s="18"/>
      <c r="D13" s="18"/>
      <c r="E13" s="2"/>
      <c r="F13" s="18"/>
      <c r="G13" s="18"/>
      <c r="H13" s="18"/>
      <c r="I13" s="47"/>
      <c r="L13" t="s">
        <v>91</v>
      </c>
      <c r="M13" s="66">
        <v>19</v>
      </c>
      <c r="N13" s="56">
        <f>+N12*M13</f>
        <v>2106.36475503464</v>
      </c>
      <c r="O13" s="57">
        <f>+N13+15</f>
        <v>2121.36475503464</v>
      </c>
    </row>
    <row r="14" spans="1:17" x14ac:dyDescent="0.35">
      <c r="H14">
        <v>388</v>
      </c>
      <c r="I14" s="47">
        <v>40090.069042761599</v>
      </c>
      <c r="J14">
        <v>1850.2907596116002</v>
      </c>
      <c r="L14" t="s">
        <v>91</v>
      </c>
      <c r="M14" s="67"/>
      <c r="N14" s="58">
        <f>N12*M14</f>
        <v>0</v>
      </c>
      <c r="O14" s="59">
        <f>+N14+15</f>
        <v>15</v>
      </c>
    </row>
    <row r="15" spans="1:17" x14ac:dyDescent="0.35">
      <c r="H15">
        <v>369</v>
      </c>
      <c r="I15" s="47">
        <v>38480.330816440794</v>
      </c>
      <c r="J15">
        <v>1775.6608770533001</v>
      </c>
    </row>
    <row r="16" spans="1:17" ht="15" thickBot="1" x14ac:dyDescent="0.4">
      <c r="B16" s="2"/>
      <c r="G16" s="2"/>
    </row>
    <row r="17" spans="1:15" ht="15.5" x14ac:dyDescent="0.35">
      <c r="A17" s="76" t="s">
        <v>6</v>
      </c>
      <c r="B17" s="77"/>
      <c r="C17" s="77"/>
      <c r="D17" s="77"/>
      <c r="E17" s="77"/>
      <c r="F17" s="77"/>
      <c r="G17" s="77"/>
      <c r="H17" s="77"/>
      <c r="I17" s="45"/>
      <c r="M17" s="60"/>
      <c r="N17" s="62" t="s">
        <v>4</v>
      </c>
      <c r="O17" s="61" t="s">
        <v>94</v>
      </c>
    </row>
    <row r="18" spans="1:15" x14ac:dyDescent="0.35">
      <c r="A18" s="1"/>
      <c r="B18" s="2"/>
      <c r="C18" s="2"/>
      <c r="D18" s="2"/>
      <c r="E18" s="2"/>
      <c r="F18" s="3"/>
      <c r="G18" s="3"/>
      <c r="H18" s="3"/>
      <c r="I18" s="4"/>
      <c r="M18" s="53"/>
      <c r="N18" s="71">
        <f>H20-15</f>
        <v>3612.9356865057998</v>
      </c>
      <c r="O18" s="72">
        <f>N18+15</f>
        <v>3627.9356865057998</v>
      </c>
    </row>
    <row r="19" spans="1:15" x14ac:dyDescent="0.35">
      <c r="A19" s="33" t="s">
        <v>0</v>
      </c>
      <c r="B19" s="37" t="s">
        <v>1</v>
      </c>
      <c r="C19" s="37" t="s">
        <v>75</v>
      </c>
      <c r="D19" s="37" t="s">
        <v>2</v>
      </c>
      <c r="E19" s="37" t="s">
        <v>7</v>
      </c>
      <c r="F19" s="35" t="s">
        <v>3</v>
      </c>
      <c r="G19" s="35" t="s">
        <v>76</v>
      </c>
      <c r="H19" s="37" t="s">
        <v>4</v>
      </c>
      <c r="I19" s="34" t="s">
        <v>29</v>
      </c>
      <c r="L19" t="s">
        <v>89</v>
      </c>
      <c r="M19" s="66">
        <v>1</v>
      </c>
      <c r="N19" s="54">
        <f>M19*N18</f>
        <v>3612.9356865057998</v>
      </c>
      <c r="O19" s="55">
        <f>N19+15</f>
        <v>3627.9356865057998</v>
      </c>
    </row>
    <row r="20" spans="1:15" ht="15" thickBot="1" x14ac:dyDescent="0.4">
      <c r="A20" s="23">
        <v>453</v>
      </c>
      <c r="B20" s="5">
        <f>A20*4.922783</f>
        <v>2230.0206990000001</v>
      </c>
      <c r="C20" s="5">
        <f>IF(B20&lt;=SMIC!B4,SMIC!B4-B20,0)</f>
        <v>0</v>
      </c>
      <c r="D20" s="5">
        <f>B20*0.01</f>
        <v>22.300206990000003</v>
      </c>
      <c r="E20" s="5">
        <v>292</v>
      </c>
      <c r="F20" s="7">
        <f>B20+C20+D20+E20</f>
        <v>2544.32090599</v>
      </c>
      <c r="G20" s="7">
        <v>15</v>
      </c>
      <c r="H20" s="5">
        <f>(F20*1.42)+G20</f>
        <v>3627.9356865057998</v>
      </c>
      <c r="I20" s="6">
        <f>F20*0.79</f>
        <v>2010.0135157321001</v>
      </c>
      <c r="L20" s="64" t="s">
        <v>90</v>
      </c>
      <c r="M20" s="53"/>
      <c r="N20" s="56">
        <f>N19/30</f>
        <v>120.43118955019332</v>
      </c>
      <c r="O20" s="57"/>
    </row>
    <row r="21" spans="1:15" x14ac:dyDescent="0.35">
      <c r="L21" t="s">
        <v>91</v>
      </c>
      <c r="M21" s="66"/>
      <c r="N21" s="56">
        <f>+N20*M21</f>
        <v>0</v>
      </c>
      <c r="O21" s="57">
        <f>+N21+15</f>
        <v>15</v>
      </c>
    </row>
    <row r="22" spans="1:15" x14ac:dyDescent="0.35">
      <c r="D22" s="47"/>
      <c r="L22" t="s">
        <v>91</v>
      </c>
      <c r="M22" s="67"/>
      <c r="N22" s="58">
        <f>N20*M22</f>
        <v>0</v>
      </c>
      <c r="O22" s="59">
        <f>+N22+15</f>
        <v>15</v>
      </c>
    </row>
    <row r="23" spans="1:15" x14ac:dyDescent="0.35">
      <c r="E23" s="47"/>
    </row>
    <row r="24" spans="1:15" x14ac:dyDescent="0.35">
      <c r="D24" s="47"/>
    </row>
    <row r="25" spans="1:15" x14ac:dyDescent="0.35">
      <c r="D25" s="47"/>
    </row>
    <row r="26" spans="1:15" x14ac:dyDescent="0.35">
      <c r="D26" s="47"/>
      <c r="I26" s="51"/>
      <c r="J26" s="51"/>
    </row>
    <row r="27" spans="1:15" x14ac:dyDescent="0.35">
      <c r="I27" s="51"/>
      <c r="J27" s="51"/>
    </row>
    <row r="28" spans="1:15" x14ac:dyDescent="0.35">
      <c r="I28" s="51"/>
      <c r="J28" s="51"/>
    </row>
    <row r="29" spans="1:15" x14ac:dyDescent="0.35">
      <c r="I29" s="51"/>
      <c r="J29" s="51"/>
    </row>
    <row r="30" spans="1:15" x14ac:dyDescent="0.35">
      <c r="I30" s="51"/>
      <c r="J30" s="51"/>
    </row>
    <row r="31" spans="1:15" x14ac:dyDescent="0.35">
      <c r="I31" s="52"/>
      <c r="J31" s="51"/>
    </row>
    <row r="32" spans="1:15" x14ac:dyDescent="0.35">
      <c r="I32" s="52"/>
      <c r="J32" s="51"/>
    </row>
    <row r="33" spans="9:10" x14ac:dyDescent="0.35">
      <c r="I33" s="51"/>
      <c r="J33" s="51"/>
    </row>
    <row r="34" spans="9:10" x14ac:dyDescent="0.35">
      <c r="I34" s="51"/>
      <c r="J34" s="51"/>
    </row>
  </sheetData>
  <mergeCells count="3">
    <mergeCell ref="A2:D2"/>
    <mergeCell ref="A17:H17"/>
    <mergeCell ref="A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IFSE!$A$3:$A$7</xm:f>
          </x14:formula1>
          <xm:sqref>B12:B13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abSelected="1" workbookViewId="0">
      <selection activeCell="A13" sqref="A13"/>
    </sheetView>
  </sheetViews>
  <sheetFormatPr baseColWidth="10" defaultRowHeight="14.5" x14ac:dyDescent="0.35"/>
  <cols>
    <col min="1" max="1" width="60.81640625" bestFit="1" customWidth="1"/>
    <col min="2" max="2" width="26.54296875" customWidth="1"/>
    <col min="3" max="3" width="24.54296875" customWidth="1"/>
  </cols>
  <sheetData>
    <row r="1" spans="1:5" x14ac:dyDescent="0.35">
      <c r="A1" s="10" t="s">
        <v>8</v>
      </c>
    </row>
    <row r="2" spans="1:5" ht="15" thickBot="1" x14ac:dyDescent="0.4">
      <c r="A2" s="8"/>
    </row>
    <row r="3" spans="1:5" ht="15" thickBot="1" x14ac:dyDescent="0.4">
      <c r="A3" s="79" t="s">
        <v>10</v>
      </c>
      <c r="B3" s="9" t="s">
        <v>9</v>
      </c>
    </row>
    <row r="4" spans="1:5" x14ac:dyDescent="0.35">
      <c r="A4" s="80"/>
      <c r="B4" s="79" t="s">
        <v>84</v>
      </c>
      <c r="D4" s="68">
        <v>45658</v>
      </c>
      <c r="E4" t="s">
        <v>92</v>
      </c>
    </row>
    <row r="5" spans="1:5" x14ac:dyDescent="0.35">
      <c r="A5" s="80"/>
      <c r="B5" s="80"/>
      <c r="D5" s="68">
        <v>46023</v>
      </c>
      <c r="E5" t="s">
        <v>21</v>
      </c>
    </row>
    <row r="6" spans="1:5" ht="37.5" customHeight="1" thickBot="1" x14ac:dyDescent="0.4">
      <c r="A6" s="81"/>
      <c r="B6" s="81"/>
    </row>
    <row r="9" spans="1:5" x14ac:dyDescent="0.35">
      <c r="A9" s="10" t="s">
        <v>11</v>
      </c>
    </row>
    <row r="11" spans="1:5" ht="15" thickBot="1" x14ac:dyDescent="0.4"/>
    <row r="12" spans="1:5" ht="15" thickBot="1" x14ac:dyDescent="0.4">
      <c r="B12" s="82" t="s">
        <v>9</v>
      </c>
      <c r="C12" s="83"/>
    </row>
    <row r="13" spans="1:5" ht="15" thickBot="1" x14ac:dyDescent="0.4">
      <c r="A13" s="11" t="s">
        <v>12</v>
      </c>
      <c r="B13" s="9" t="s">
        <v>13</v>
      </c>
      <c r="C13" s="12" t="s">
        <v>14</v>
      </c>
    </row>
    <row r="14" spans="1:5" x14ac:dyDescent="0.35">
      <c r="A14" s="13" t="s">
        <v>15</v>
      </c>
      <c r="B14" s="14" t="s">
        <v>19</v>
      </c>
      <c r="C14" s="15" t="s">
        <v>20</v>
      </c>
    </row>
    <row r="15" spans="1:5" x14ac:dyDescent="0.35">
      <c r="A15" s="16" t="s">
        <v>16</v>
      </c>
      <c r="B15" s="16" t="s">
        <v>21</v>
      </c>
      <c r="C15" s="16" t="s">
        <v>22</v>
      </c>
    </row>
    <row r="16" spans="1:5" x14ac:dyDescent="0.35">
      <c r="A16" s="16" t="s">
        <v>17</v>
      </c>
      <c r="B16" s="16" t="s">
        <v>23</v>
      </c>
      <c r="C16" s="16" t="s">
        <v>26</v>
      </c>
    </row>
    <row r="17" spans="1:3" ht="15" thickBot="1" x14ac:dyDescent="0.4">
      <c r="A17" s="17" t="s">
        <v>18</v>
      </c>
      <c r="B17" s="17" t="s">
        <v>24</v>
      </c>
      <c r="C17" s="17" t="s">
        <v>25</v>
      </c>
    </row>
    <row r="19" spans="1:3" ht="15" thickBot="1" x14ac:dyDescent="0.4"/>
    <row r="20" spans="1:3" x14ac:dyDescent="0.35">
      <c r="A20" s="48" t="s">
        <v>77</v>
      </c>
    </row>
    <row r="21" spans="1:3" ht="15" thickBot="1" x14ac:dyDescent="0.4">
      <c r="A21" s="49" t="s">
        <v>78</v>
      </c>
      <c r="B21" s="50" t="s">
        <v>79</v>
      </c>
      <c r="C21" s="8" t="s">
        <v>97</v>
      </c>
    </row>
  </sheetData>
  <mergeCells count="3">
    <mergeCell ref="A3:A6"/>
    <mergeCell ref="B4:B6"/>
    <mergeCell ref="B12:C12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"/>
  <sheetViews>
    <sheetView topLeftCell="A16" zoomScale="85" zoomScaleNormal="85" workbookViewId="0">
      <selection activeCell="L29" sqref="L29"/>
    </sheetView>
  </sheetViews>
  <sheetFormatPr baseColWidth="10" defaultRowHeight="14.5" x14ac:dyDescent="0.35"/>
  <cols>
    <col min="2" max="2" width="12.7265625" customWidth="1"/>
    <col min="8" max="8" width="15.453125" customWidth="1"/>
  </cols>
  <sheetData>
    <row r="1" spans="1:8" ht="15" customHeight="1" x14ac:dyDescent="0.35">
      <c r="A1" s="84" t="s">
        <v>34</v>
      </c>
      <c r="B1" s="85"/>
      <c r="C1" s="85"/>
      <c r="D1" s="85"/>
      <c r="E1" s="85"/>
      <c r="F1" s="85"/>
      <c r="G1" s="85"/>
      <c r="H1" s="86"/>
    </row>
    <row r="2" spans="1:8" x14ac:dyDescent="0.35">
      <c r="A2" s="87"/>
      <c r="B2" s="88"/>
      <c r="C2" s="88"/>
      <c r="D2" s="88"/>
      <c r="E2" s="88"/>
      <c r="F2" s="88"/>
      <c r="G2" s="88"/>
      <c r="H2" s="89"/>
    </row>
    <row r="4" spans="1:8" x14ac:dyDescent="0.35">
      <c r="A4" s="91" t="s">
        <v>30</v>
      </c>
      <c r="B4" s="91"/>
      <c r="D4" s="38" t="s">
        <v>31</v>
      </c>
      <c r="E4" s="38"/>
      <c r="G4" s="91" t="s">
        <v>74</v>
      </c>
      <c r="H4" s="92"/>
    </row>
    <row r="6" spans="1:8" x14ac:dyDescent="0.35">
      <c r="A6" s="39" t="s">
        <v>32</v>
      </c>
      <c r="B6" s="39" t="s">
        <v>33</v>
      </c>
      <c r="D6" s="25" t="s">
        <v>32</v>
      </c>
      <c r="E6" s="25" t="s">
        <v>33</v>
      </c>
      <c r="G6" s="25" t="s">
        <v>32</v>
      </c>
      <c r="H6" s="25" t="s">
        <v>33</v>
      </c>
    </row>
    <row r="7" spans="1:8" x14ac:dyDescent="0.35">
      <c r="A7" s="29">
        <v>1</v>
      </c>
      <c r="B7" s="29">
        <v>366</v>
      </c>
      <c r="D7" s="29">
        <v>1</v>
      </c>
      <c r="E7" s="29">
        <v>366</v>
      </c>
      <c r="G7" s="26">
        <v>1</v>
      </c>
      <c r="H7" s="26">
        <v>370</v>
      </c>
    </row>
    <row r="8" spans="1:8" x14ac:dyDescent="0.35">
      <c r="A8" s="29">
        <v>2</v>
      </c>
      <c r="B8" s="29">
        <v>366</v>
      </c>
      <c r="D8" s="29">
        <v>2</v>
      </c>
      <c r="E8" s="29">
        <v>366</v>
      </c>
      <c r="G8" s="26">
        <v>2</v>
      </c>
      <c r="H8" s="26">
        <v>372</v>
      </c>
    </row>
    <row r="9" spans="1:8" x14ac:dyDescent="0.35">
      <c r="A9" s="29">
        <v>3</v>
      </c>
      <c r="B9" s="29">
        <v>366</v>
      </c>
      <c r="D9" s="29">
        <v>3</v>
      </c>
      <c r="E9" s="29">
        <v>367</v>
      </c>
      <c r="G9" s="26">
        <v>3</v>
      </c>
      <c r="H9" s="26">
        <v>373</v>
      </c>
    </row>
    <row r="10" spans="1:8" x14ac:dyDescent="0.35">
      <c r="A10" s="29">
        <v>4</v>
      </c>
      <c r="B10" s="29">
        <v>366</v>
      </c>
      <c r="D10" s="29">
        <v>4</v>
      </c>
      <c r="E10" s="29">
        <v>370</v>
      </c>
      <c r="G10" s="26">
        <v>4</v>
      </c>
      <c r="H10" s="26">
        <v>382</v>
      </c>
    </row>
    <row r="11" spans="1:8" x14ac:dyDescent="0.35">
      <c r="A11" s="29">
        <v>5</v>
      </c>
      <c r="B11" s="29">
        <v>367</v>
      </c>
      <c r="D11" s="26">
        <v>5</v>
      </c>
      <c r="E11" s="26">
        <v>371</v>
      </c>
      <c r="G11" s="26">
        <v>5</v>
      </c>
      <c r="H11" s="26">
        <v>395</v>
      </c>
    </row>
    <row r="12" spans="1:8" x14ac:dyDescent="0.35">
      <c r="A12" s="29">
        <v>6</v>
      </c>
      <c r="B12" s="29">
        <v>368</v>
      </c>
      <c r="D12" s="26">
        <v>6</v>
      </c>
      <c r="E12" s="26">
        <v>373</v>
      </c>
      <c r="G12" s="26">
        <v>6</v>
      </c>
      <c r="H12" s="26">
        <v>405</v>
      </c>
    </row>
    <row r="13" spans="1:8" x14ac:dyDescent="0.35">
      <c r="A13" s="29">
        <v>7</v>
      </c>
      <c r="B13" s="29">
        <v>369</v>
      </c>
      <c r="D13" s="26">
        <v>7</v>
      </c>
      <c r="E13" s="26">
        <v>374</v>
      </c>
      <c r="G13" s="26">
        <v>7</v>
      </c>
      <c r="H13" s="26">
        <v>417</v>
      </c>
    </row>
    <row r="14" spans="1:8" x14ac:dyDescent="0.35">
      <c r="A14" s="29">
        <v>8</v>
      </c>
      <c r="B14" s="29">
        <v>370</v>
      </c>
      <c r="D14" s="26">
        <v>8</v>
      </c>
      <c r="E14" s="26">
        <v>382</v>
      </c>
      <c r="G14" s="26">
        <v>8</v>
      </c>
      <c r="H14" s="26">
        <v>432</v>
      </c>
    </row>
    <row r="15" spans="1:8" x14ac:dyDescent="0.35">
      <c r="A15" s="29">
        <v>9</v>
      </c>
      <c r="B15" s="29">
        <v>373</v>
      </c>
      <c r="D15" s="26">
        <v>9</v>
      </c>
      <c r="E15" s="26">
        <v>394</v>
      </c>
      <c r="G15" s="26">
        <v>9</v>
      </c>
      <c r="H15" s="26">
        <v>452</v>
      </c>
    </row>
    <row r="16" spans="1:8" x14ac:dyDescent="0.35">
      <c r="A16" s="26">
        <v>10</v>
      </c>
      <c r="B16" s="26">
        <v>374</v>
      </c>
      <c r="D16" s="26">
        <v>10</v>
      </c>
      <c r="E16" s="26">
        <v>406</v>
      </c>
      <c r="G16" s="26">
        <v>10</v>
      </c>
      <c r="H16" s="26">
        <v>475</v>
      </c>
    </row>
    <row r="17" spans="1:8" x14ac:dyDescent="0.35">
      <c r="A17" s="26">
        <v>11</v>
      </c>
      <c r="B17" s="26">
        <v>384</v>
      </c>
      <c r="D17" s="26">
        <v>11</v>
      </c>
      <c r="E17" s="26">
        <v>414</v>
      </c>
    </row>
    <row r="18" spans="1:8" x14ac:dyDescent="0.35">
      <c r="A18" s="2"/>
      <c r="B18" s="2"/>
      <c r="D18" s="26">
        <v>12</v>
      </c>
      <c r="E18" s="26">
        <v>422</v>
      </c>
    </row>
    <row r="19" spans="1:8" x14ac:dyDescent="0.35">
      <c r="A19" s="2"/>
      <c r="B19" s="2"/>
      <c r="D19" s="2"/>
      <c r="E19" s="2"/>
    </row>
    <row r="20" spans="1:8" ht="15" customHeight="1" x14ac:dyDescent="0.35">
      <c r="A20" s="84" t="s">
        <v>38</v>
      </c>
      <c r="B20" s="85"/>
      <c r="C20" s="85"/>
      <c r="D20" s="85"/>
      <c r="E20" s="85"/>
      <c r="F20" s="85"/>
      <c r="G20" s="85"/>
      <c r="H20" s="86"/>
    </row>
    <row r="21" spans="1:8" x14ac:dyDescent="0.35">
      <c r="A21" s="87"/>
      <c r="B21" s="88"/>
      <c r="C21" s="88"/>
      <c r="D21" s="88"/>
      <c r="E21" s="88"/>
      <c r="F21" s="88"/>
      <c r="G21" s="88"/>
      <c r="H21" s="89"/>
    </row>
    <row r="22" spans="1:8" ht="18.5" x14ac:dyDescent="0.45">
      <c r="A22" s="27"/>
      <c r="B22" s="28"/>
    </row>
    <row r="23" spans="1:8" x14ac:dyDescent="0.35">
      <c r="A23" s="91" t="s">
        <v>35</v>
      </c>
      <c r="B23" s="91"/>
      <c r="D23" s="91" t="s">
        <v>36</v>
      </c>
      <c r="E23" s="91"/>
      <c r="G23" s="91" t="s">
        <v>37</v>
      </c>
      <c r="H23" s="91"/>
    </row>
    <row r="25" spans="1:8" x14ac:dyDescent="0.35">
      <c r="A25" s="25" t="s">
        <v>32</v>
      </c>
      <c r="B25" s="25" t="s">
        <v>33</v>
      </c>
      <c r="D25" s="25" t="s">
        <v>32</v>
      </c>
      <c r="E25" s="25" t="s">
        <v>33</v>
      </c>
      <c r="G25" s="25" t="s">
        <v>32</v>
      </c>
      <c r="H25" s="25" t="s">
        <v>33</v>
      </c>
    </row>
    <row r="26" spans="1:8" x14ac:dyDescent="0.35">
      <c r="A26" s="29">
        <v>1</v>
      </c>
      <c r="B26" s="29">
        <v>368</v>
      </c>
      <c r="D26" s="26">
        <v>1</v>
      </c>
      <c r="E26" s="26">
        <v>371</v>
      </c>
      <c r="G26" s="26">
        <v>1</v>
      </c>
      <c r="H26" s="26">
        <v>392</v>
      </c>
    </row>
    <row r="27" spans="1:8" x14ac:dyDescent="0.35">
      <c r="A27" s="26">
        <v>2</v>
      </c>
      <c r="B27" s="26">
        <v>369</v>
      </c>
      <c r="D27" s="26">
        <v>2</v>
      </c>
      <c r="E27" s="26">
        <v>372</v>
      </c>
      <c r="G27" s="26">
        <v>2</v>
      </c>
      <c r="H27" s="26">
        <v>404</v>
      </c>
    </row>
    <row r="28" spans="1:8" x14ac:dyDescent="0.35">
      <c r="A28" s="26">
        <v>3</v>
      </c>
      <c r="B28" s="26">
        <v>370</v>
      </c>
      <c r="D28" s="26">
        <v>3</v>
      </c>
      <c r="E28" s="26">
        <v>379</v>
      </c>
      <c r="G28" s="26">
        <v>3</v>
      </c>
      <c r="H28" s="26">
        <v>419</v>
      </c>
    </row>
    <row r="29" spans="1:8" x14ac:dyDescent="0.35">
      <c r="A29" s="26">
        <v>4</v>
      </c>
      <c r="B29" s="26">
        <v>371</v>
      </c>
      <c r="D29" s="26">
        <v>4</v>
      </c>
      <c r="E29" s="26">
        <v>390</v>
      </c>
      <c r="G29" s="26">
        <v>4</v>
      </c>
      <c r="H29" s="26">
        <v>441</v>
      </c>
    </row>
    <row r="30" spans="1:8" x14ac:dyDescent="0.35">
      <c r="A30" s="26">
        <v>5</v>
      </c>
      <c r="B30" s="26">
        <v>372</v>
      </c>
      <c r="D30" s="26">
        <v>5</v>
      </c>
      <c r="E30" s="26">
        <v>401</v>
      </c>
      <c r="G30" s="26">
        <v>5</v>
      </c>
      <c r="H30" s="26">
        <v>465</v>
      </c>
    </row>
    <row r="31" spans="1:8" x14ac:dyDescent="0.35">
      <c r="A31" s="26">
        <v>6</v>
      </c>
      <c r="B31" s="26">
        <v>381</v>
      </c>
      <c r="D31" s="26">
        <v>6</v>
      </c>
      <c r="E31" s="26">
        <v>416</v>
      </c>
      <c r="G31" s="26">
        <v>6</v>
      </c>
      <c r="H31" s="26">
        <v>484</v>
      </c>
    </row>
    <row r="32" spans="1:8" x14ac:dyDescent="0.35">
      <c r="A32" s="26">
        <v>7</v>
      </c>
      <c r="B32" s="26">
        <v>396</v>
      </c>
      <c r="D32" s="26">
        <v>7</v>
      </c>
      <c r="E32" s="26">
        <v>436</v>
      </c>
      <c r="G32" s="26">
        <v>7</v>
      </c>
      <c r="H32" s="26">
        <v>508</v>
      </c>
    </row>
    <row r="33" spans="1:8" x14ac:dyDescent="0.35">
      <c r="A33" s="26">
        <v>8</v>
      </c>
      <c r="B33" s="26">
        <v>415</v>
      </c>
      <c r="D33" s="26">
        <v>8</v>
      </c>
      <c r="E33" s="26">
        <v>452</v>
      </c>
      <c r="G33" s="26">
        <v>8</v>
      </c>
      <c r="H33" s="26">
        <v>534</v>
      </c>
    </row>
    <row r="34" spans="1:8" x14ac:dyDescent="0.35">
      <c r="A34" s="26">
        <v>9</v>
      </c>
      <c r="B34" s="26">
        <v>431</v>
      </c>
      <c r="D34" s="26">
        <v>9</v>
      </c>
      <c r="E34" s="26">
        <v>461</v>
      </c>
      <c r="G34" s="26">
        <v>9</v>
      </c>
      <c r="H34" s="26">
        <v>551</v>
      </c>
    </row>
    <row r="35" spans="1:8" x14ac:dyDescent="0.35">
      <c r="A35" s="26">
        <v>10</v>
      </c>
      <c r="B35" s="26">
        <v>441</v>
      </c>
      <c r="D35" s="26">
        <v>10</v>
      </c>
      <c r="E35" s="26">
        <v>480</v>
      </c>
      <c r="G35" s="26">
        <v>10</v>
      </c>
      <c r="H35" s="26">
        <v>569</v>
      </c>
    </row>
    <row r="36" spans="1:8" x14ac:dyDescent="0.35">
      <c r="A36" s="26">
        <v>11</v>
      </c>
      <c r="B36" s="26">
        <v>457</v>
      </c>
      <c r="D36" s="26">
        <v>11</v>
      </c>
      <c r="E36" s="26">
        <v>504</v>
      </c>
      <c r="G36" s="26">
        <v>11</v>
      </c>
      <c r="H36" s="26">
        <v>587</v>
      </c>
    </row>
    <row r="37" spans="1:8" x14ac:dyDescent="0.35">
      <c r="A37" s="29">
        <v>12</v>
      </c>
      <c r="B37" s="29">
        <v>477</v>
      </c>
      <c r="D37" s="29">
        <v>12</v>
      </c>
      <c r="E37" s="29">
        <v>534</v>
      </c>
      <c r="G37" s="21"/>
      <c r="H37" s="21"/>
    </row>
    <row r="38" spans="1:8" x14ac:dyDescent="0.35">
      <c r="A38" s="29">
        <v>13</v>
      </c>
      <c r="B38" s="29">
        <v>503</v>
      </c>
      <c r="G38" s="21"/>
      <c r="H38" s="21"/>
    </row>
    <row r="40" spans="1:8" ht="15" customHeight="1" x14ac:dyDescent="0.35">
      <c r="A40" s="84" t="s">
        <v>40</v>
      </c>
      <c r="B40" s="85"/>
      <c r="C40" s="85"/>
      <c r="D40" s="85"/>
      <c r="E40" s="85"/>
      <c r="F40" s="85"/>
      <c r="G40" s="85"/>
      <c r="H40" s="86"/>
    </row>
    <row r="41" spans="1:8" x14ac:dyDescent="0.35">
      <c r="A41" s="87"/>
      <c r="B41" s="88"/>
      <c r="C41" s="88"/>
      <c r="D41" s="88"/>
      <c r="E41" s="88"/>
      <c r="F41" s="88"/>
      <c r="G41" s="88"/>
      <c r="H41" s="89"/>
    </row>
    <row r="43" spans="1:8" x14ac:dyDescent="0.35">
      <c r="A43" s="69" t="s">
        <v>39</v>
      </c>
      <c r="B43" s="69"/>
    </row>
    <row r="45" spans="1:8" x14ac:dyDescent="0.35">
      <c r="A45" s="25" t="s">
        <v>32</v>
      </c>
      <c r="B45" s="25" t="s">
        <v>33</v>
      </c>
    </row>
    <row r="46" spans="1:8" x14ac:dyDescent="0.35">
      <c r="A46" s="26">
        <v>1</v>
      </c>
      <c r="B46" s="26">
        <v>369</v>
      </c>
    </row>
    <row r="47" spans="1:8" x14ac:dyDescent="0.35">
      <c r="A47" s="26">
        <v>2</v>
      </c>
      <c r="B47" s="26">
        <v>388</v>
      </c>
    </row>
    <row r="48" spans="1:8" x14ac:dyDescent="0.35">
      <c r="A48" s="26">
        <v>3</v>
      </c>
      <c r="B48" s="26">
        <v>405</v>
      </c>
    </row>
    <row r="49" spans="1:8" x14ac:dyDescent="0.35">
      <c r="A49" s="26">
        <v>4</v>
      </c>
      <c r="B49" s="26">
        <v>422</v>
      </c>
    </row>
    <row r="50" spans="1:8" x14ac:dyDescent="0.35">
      <c r="A50" s="26">
        <v>5</v>
      </c>
      <c r="B50" s="26">
        <v>439</v>
      </c>
    </row>
    <row r="51" spans="1:8" x14ac:dyDescent="0.35">
      <c r="A51" s="26">
        <v>6</v>
      </c>
      <c r="B51" s="26">
        <v>456</v>
      </c>
    </row>
    <row r="52" spans="1:8" x14ac:dyDescent="0.35">
      <c r="A52" s="26">
        <v>7</v>
      </c>
      <c r="B52" s="26">
        <v>473</v>
      </c>
    </row>
    <row r="53" spans="1:8" x14ac:dyDescent="0.35">
      <c r="A53" s="26">
        <v>8</v>
      </c>
      <c r="B53" s="26">
        <v>490</v>
      </c>
    </row>
    <row r="54" spans="1:8" x14ac:dyDescent="0.35">
      <c r="A54" s="26">
        <v>9</v>
      </c>
      <c r="B54" s="26">
        <v>507</v>
      </c>
    </row>
    <row r="55" spans="1:8" x14ac:dyDescent="0.35">
      <c r="A55" s="26">
        <v>10</v>
      </c>
      <c r="B55" s="26">
        <v>524</v>
      </c>
    </row>
    <row r="56" spans="1:8" x14ac:dyDescent="0.35">
      <c r="A56" s="26">
        <v>11</v>
      </c>
      <c r="B56" s="26">
        <v>541</v>
      </c>
    </row>
    <row r="57" spans="1:8" x14ac:dyDescent="0.35">
      <c r="A57" s="29">
        <v>12</v>
      </c>
      <c r="B57" s="29">
        <v>558</v>
      </c>
    </row>
    <row r="58" spans="1:8" x14ac:dyDescent="0.35">
      <c r="A58" s="29">
        <v>13</v>
      </c>
      <c r="B58" s="29">
        <v>575</v>
      </c>
    </row>
    <row r="59" spans="1:8" x14ac:dyDescent="0.35">
      <c r="A59" s="29">
        <v>14</v>
      </c>
      <c r="B59" s="29">
        <v>591</v>
      </c>
    </row>
    <row r="60" spans="1:8" x14ac:dyDescent="0.35">
      <c r="A60" s="29">
        <v>15</v>
      </c>
      <c r="B60" s="29">
        <v>615</v>
      </c>
    </row>
    <row r="61" spans="1:8" x14ac:dyDescent="0.35">
      <c r="A61" s="29">
        <v>16</v>
      </c>
      <c r="B61" s="29">
        <v>625</v>
      </c>
    </row>
    <row r="64" spans="1:8" x14ac:dyDescent="0.35">
      <c r="A64" s="69" t="s">
        <v>41</v>
      </c>
      <c r="B64" s="69"/>
      <c r="D64" s="90"/>
      <c r="E64" s="90"/>
      <c r="G64" s="69" t="s">
        <v>42</v>
      </c>
      <c r="H64" s="69"/>
    </row>
    <row r="65" spans="1:8" x14ac:dyDescent="0.35">
      <c r="D65" s="2"/>
      <c r="E65" s="2"/>
    </row>
    <row r="66" spans="1:8" x14ac:dyDescent="0.35">
      <c r="A66" s="25" t="s">
        <v>32</v>
      </c>
      <c r="B66" s="25" t="s">
        <v>33</v>
      </c>
      <c r="D66" s="30"/>
      <c r="E66" s="30"/>
      <c r="G66" s="25" t="s">
        <v>32</v>
      </c>
      <c r="H66" s="25" t="s">
        <v>33</v>
      </c>
    </row>
    <row r="67" spans="1:8" x14ac:dyDescent="0.35">
      <c r="A67" s="26">
        <v>1</v>
      </c>
      <c r="B67" s="26">
        <v>388</v>
      </c>
      <c r="D67" s="2"/>
      <c r="E67" s="2"/>
      <c r="G67" s="26">
        <v>1</v>
      </c>
      <c r="H67" s="26">
        <v>573</v>
      </c>
    </row>
    <row r="68" spans="1:8" x14ac:dyDescent="0.35">
      <c r="A68" s="26">
        <v>2</v>
      </c>
      <c r="B68" s="26">
        <v>409</v>
      </c>
      <c r="D68" s="2"/>
      <c r="E68" s="2"/>
      <c r="G68" s="26">
        <v>2</v>
      </c>
      <c r="H68" s="26">
        <v>603</v>
      </c>
    </row>
    <row r="69" spans="1:8" x14ac:dyDescent="0.35">
      <c r="A69" s="26">
        <v>3</v>
      </c>
      <c r="B69" s="26">
        <v>421</v>
      </c>
      <c r="D69" s="2"/>
      <c r="E69" s="2"/>
      <c r="G69" s="26">
        <v>3</v>
      </c>
      <c r="H69" s="26">
        <v>630</v>
      </c>
    </row>
    <row r="70" spans="1:8" x14ac:dyDescent="0.35">
      <c r="A70" s="26">
        <v>4</v>
      </c>
      <c r="B70" s="26">
        <v>440</v>
      </c>
      <c r="D70" s="2"/>
      <c r="E70" s="2"/>
      <c r="G70" s="26">
        <v>4</v>
      </c>
      <c r="H70" s="26">
        <v>660</v>
      </c>
    </row>
    <row r="71" spans="1:8" x14ac:dyDescent="0.35">
      <c r="A71" s="26">
        <v>5</v>
      </c>
      <c r="B71" s="26">
        <v>462</v>
      </c>
      <c r="D71" s="2"/>
      <c r="E71" s="2"/>
      <c r="G71" s="26">
        <v>5</v>
      </c>
      <c r="H71" s="29">
        <v>692</v>
      </c>
    </row>
    <row r="72" spans="1:8" x14ac:dyDescent="0.35">
      <c r="A72" s="26">
        <v>6</v>
      </c>
      <c r="B72" s="26">
        <v>483</v>
      </c>
      <c r="D72" s="2"/>
      <c r="E72" s="2"/>
      <c r="G72" s="26">
        <v>6</v>
      </c>
      <c r="H72" s="29">
        <v>716</v>
      </c>
    </row>
    <row r="73" spans="1:8" x14ac:dyDescent="0.35">
      <c r="A73" s="26">
        <v>7</v>
      </c>
      <c r="B73" s="26">
        <v>508</v>
      </c>
      <c r="D73" s="2"/>
      <c r="E73" s="2"/>
      <c r="G73" s="26">
        <v>7</v>
      </c>
      <c r="H73" s="29">
        <v>748</v>
      </c>
    </row>
    <row r="74" spans="1:8" x14ac:dyDescent="0.35">
      <c r="A74" s="26">
        <v>8</v>
      </c>
      <c r="B74" s="26">
        <v>531</v>
      </c>
      <c r="D74" s="2"/>
      <c r="E74" s="2"/>
      <c r="G74" s="26">
        <v>8</v>
      </c>
      <c r="H74" s="29">
        <v>779</v>
      </c>
    </row>
    <row r="75" spans="1:8" x14ac:dyDescent="0.35">
      <c r="A75" s="26">
        <v>9</v>
      </c>
      <c r="B75" s="26">
        <v>553</v>
      </c>
      <c r="D75" s="2"/>
      <c r="E75" s="2"/>
      <c r="G75" s="26">
        <v>9</v>
      </c>
      <c r="H75" s="29">
        <v>804</v>
      </c>
    </row>
    <row r="76" spans="1:8" x14ac:dyDescent="0.35">
      <c r="A76" s="26">
        <v>10</v>
      </c>
      <c r="B76" s="26">
        <v>575</v>
      </c>
      <c r="D76" s="2"/>
      <c r="E76" s="2"/>
      <c r="G76" s="26">
        <v>10</v>
      </c>
      <c r="H76" s="29">
        <v>819</v>
      </c>
    </row>
    <row r="77" spans="1:8" x14ac:dyDescent="0.35">
      <c r="A77" s="26">
        <v>11</v>
      </c>
      <c r="B77" s="26">
        <v>597</v>
      </c>
      <c r="D77" s="2"/>
      <c r="E77" s="2"/>
      <c r="G77" s="2"/>
      <c r="H77" s="2"/>
    </row>
    <row r="78" spans="1:8" x14ac:dyDescent="0.35">
      <c r="A78" s="29">
        <v>12</v>
      </c>
      <c r="B78" s="29">
        <v>618</v>
      </c>
      <c r="D78" s="21"/>
      <c r="E78" s="21"/>
      <c r="G78" s="21"/>
      <c r="H78" s="21"/>
    </row>
    <row r="79" spans="1:8" x14ac:dyDescent="0.35">
      <c r="A79" s="29">
        <v>13</v>
      </c>
      <c r="B79" s="29">
        <v>635</v>
      </c>
      <c r="D79" s="21"/>
      <c r="E79" s="21"/>
      <c r="G79" s="21"/>
      <c r="H79" s="21"/>
    </row>
    <row r="80" spans="1:8" x14ac:dyDescent="0.35">
      <c r="A80" s="26">
        <v>14</v>
      </c>
      <c r="B80" s="29">
        <v>671</v>
      </c>
      <c r="D80" s="21"/>
      <c r="E80" s="21"/>
      <c r="G80" s="21"/>
      <c r="H80" s="21"/>
    </row>
    <row r="81" spans="1:10" x14ac:dyDescent="0.35">
      <c r="A81" s="2"/>
      <c r="B81" s="21"/>
      <c r="D81" s="21"/>
      <c r="E81" s="21"/>
      <c r="G81" s="21"/>
      <c r="H81" s="21"/>
    </row>
    <row r="82" spans="1:10" x14ac:dyDescent="0.35">
      <c r="G82" s="21"/>
      <c r="H82" s="21"/>
    </row>
    <row r="83" spans="1:10" x14ac:dyDescent="0.35">
      <c r="A83" s="69" t="s">
        <v>87</v>
      </c>
      <c r="B83" s="69"/>
      <c r="G83" s="69" t="s">
        <v>43</v>
      </c>
      <c r="H83" s="69"/>
    </row>
    <row r="85" spans="1:10" x14ac:dyDescent="0.35">
      <c r="A85" s="25" t="s">
        <v>32</v>
      </c>
      <c r="B85" s="25" t="s">
        <v>33</v>
      </c>
      <c r="G85" s="25" t="s">
        <v>32</v>
      </c>
      <c r="H85" s="25" t="s">
        <v>33</v>
      </c>
    </row>
    <row r="86" spans="1:10" x14ac:dyDescent="0.35">
      <c r="A86" s="26">
        <v>1</v>
      </c>
      <c r="B86" s="26">
        <v>458</v>
      </c>
      <c r="G86" s="26">
        <v>1</v>
      </c>
      <c r="H86" s="26">
        <v>606</v>
      </c>
    </row>
    <row r="87" spans="1:10" x14ac:dyDescent="0.35">
      <c r="A87" s="26">
        <v>2</v>
      </c>
      <c r="B87" s="26">
        <v>484</v>
      </c>
      <c r="G87" s="26">
        <v>2</v>
      </c>
      <c r="H87" s="26">
        <v>678</v>
      </c>
    </row>
    <row r="88" spans="1:10" x14ac:dyDescent="0.35">
      <c r="A88" s="26">
        <v>3</v>
      </c>
      <c r="B88" s="26">
        <v>511</v>
      </c>
      <c r="G88" s="26">
        <v>3</v>
      </c>
      <c r="H88" s="26">
        <v>754</v>
      </c>
    </row>
    <row r="89" spans="1:10" x14ac:dyDescent="0.35">
      <c r="A89" s="26">
        <v>4</v>
      </c>
      <c r="B89" s="26">
        <v>538</v>
      </c>
      <c r="G89" s="26">
        <v>4</v>
      </c>
      <c r="H89" s="26">
        <v>828</v>
      </c>
    </row>
    <row r="90" spans="1:10" x14ac:dyDescent="0.35">
      <c r="A90" s="26">
        <v>5</v>
      </c>
      <c r="B90" s="26">
        <v>570</v>
      </c>
    </row>
    <row r="91" spans="1:10" x14ac:dyDescent="0.35">
      <c r="A91" s="26">
        <v>6</v>
      </c>
      <c r="B91" s="26">
        <v>606</v>
      </c>
      <c r="G91" s="31" t="s">
        <v>32</v>
      </c>
      <c r="H91" s="31" t="s">
        <v>44</v>
      </c>
      <c r="I91" s="25" t="s">
        <v>45</v>
      </c>
      <c r="J91" s="25" t="s">
        <v>46</v>
      </c>
    </row>
    <row r="92" spans="1:10" x14ac:dyDescent="0.35">
      <c r="A92" s="26">
        <v>7</v>
      </c>
      <c r="B92" s="26">
        <v>678</v>
      </c>
      <c r="D92" s="2"/>
      <c r="E92" s="2"/>
      <c r="G92" s="32" t="s">
        <v>88</v>
      </c>
      <c r="H92" s="32" t="s">
        <v>47</v>
      </c>
      <c r="I92" s="26">
        <v>1</v>
      </c>
      <c r="J92" s="26">
        <v>888</v>
      </c>
    </row>
    <row r="93" spans="1:10" x14ac:dyDescent="0.35">
      <c r="A93" s="26">
        <v>8</v>
      </c>
      <c r="B93" s="26">
        <v>754</v>
      </c>
      <c r="D93" s="2"/>
      <c r="E93" s="2"/>
      <c r="G93" s="32" t="s">
        <v>88</v>
      </c>
      <c r="H93" s="32" t="s">
        <v>47</v>
      </c>
      <c r="I93" s="26">
        <v>2</v>
      </c>
      <c r="J93" s="26">
        <v>923</v>
      </c>
    </row>
    <row r="94" spans="1:10" x14ac:dyDescent="0.35">
      <c r="A94" s="26">
        <v>9</v>
      </c>
      <c r="B94" s="26">
        <v>804</v>
      </c>
      <c r="D94" s="2"/>
      <c r="E94" s="2"/>
      <c r="G94" s="32" t="s">
        <v>88</v>
      </c>
      <c r="H94" s="32" t="s">
        <v>47</v>
      </c>
      <c r="I94" s="26">
        <v>3</v>
      </c>
      <c r="J94" s="26">
        <v>970</v>
      </c>
    </row>
    <row r="95" spans="1:10" x14ac:dyDescent="0.35">
      <c r="A95" s="26">
        <v>10</v>
      </c>
      <c r="B95" s="26">
        <v>828</v>
      </c>
      <c r="D95" s="2"/>
      <c r="E95" s="2"/>
      <c r="G95" s="2"/>
      <c r="H95" s="2"/>
    </row>
    <row r="96" spans="1:10" x14ac:dyDescent="0.35">
      <c r="D96" s="2"/>
      <c r="E96" s="2"/>
      <c r="G96" s="31" t="s">
        <v>32</v>
      </c>
      <c r="H96" s="31" t="s">
        <v>44</v>
      </c>
      <c r="I96" s="25" t="s">
        <v>45</v>
      </c>
      <c r="J96" s="25" t="s">
        <v>46</v>
      </c>
    </row>
    <row r="97" spans="1:10" x14ac:dyDescent="0.35">
      <c r="A97" s="21"/>
      <c r="B97" s="21"/>
      <c r="D97" s="21"/>
      <c r="E97" s="21"/>
      <c r="G97" s="32" t="s">
        <v>88</v>
      </c>
      <c r="H97" s="32" t="s">
        <v>48</v>
      </c>
      <c r="I97" s="26">
        <v>1</v>
      </c>
      <c r="J97" s="26">
        <v>970</v>
      </c>
    </row>
    <row r="98" spans="1:10" x14ac:dyDescent="0.35">
      <c r="A98" s="21"/>
      <c r="B98" s="21"/>
      <c r="D98" s="21"/>
      <c r="E98" s="21"/>
      <c r="G98" s="32" t="s">
        <v>88</v>
      </c>
      <c r="H98" s="32" t="s">
        <v>48</v>
      </c>
      <c r="I98" s="26">
        <v>2</v>
      </c>
      <c r="J98" s="26">
        <v>1011</v>
      </c>
    </row>
    <row r="99" spans="1:10" x14ac:dyDescent="0.35">
      <c r="G99" s="32" t="s">
        <v>88</v>
      </c>
      <c r="H99" s="32" t="s">
        <v>48</v>
      </c>
      <c r="I99" s="26">
        <v>3</v>
      </c>
      <c r="J99" s="26">
        <v>1065</v>
      </c>
    </row>
  </sheetData>
  <mergeCells count="9">
    <mergeCell ref="A1:H2"/>
    <mergeCell ref="D64:E64"/>
    <mergeCell ref="A20:H21"/>
    <mergeCell ref="A40:H41"/>
    <mergeCell ref="G4:H4"/>
    <mergeCell ref="A23:B23"/>
    <mergeCell ref="D23:E23"/>
    <mergeCell ref="G23:H23"/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workbookViewId="0">
      <selection activeCell="H20" sqref="H20"/>
    </sheetView>
  </sheetViews>
  <sheetFormatPr baseColWidth="10" defaultRowHeight="14.5" x14ac:dyDescent="0.35"/>
  <cols>
    <col min="1" max="1" width="20.453125" bestFit="1" customWidth="1"/>
  </cols>
  <sheetData>
    <row r="1" spans="1:2" ht="15.5" x14ac:dyDescent="0.35">
      <c r="A1" s="93" t="s">
        <v>71</v>
      </c>
      <c r="B1" s="93"/>
    </row>
    <row r="3" spans="1:2" x14ac:dyDescent="0.35">
      <c r="A3" s="94" t="s">
        <v>54</v>
      </c>
      <c r="B3" s="94"/>
    </row>
    <row r="4" spans="1:2" x14ac:dyDescent="0.35">
      <c r="A4" s="26" t="s">
        <v>55</v>
      </c>
      <c r="B4" s="26">
        <v>393</v>
      </c>
    </row>
    <row r="5" spans="1:2" x14ac:dyDescent="0.35">
      <c r="A5" s="26" t="s">
        <v>56</v>
      </c>
      <c r="B5" s="26">
        <v>415</v>
      </c>
    </row>
    <row r="6" spans="1:2" x14ac:dyDescent="0.35">
      <c r="A6" s="26" t="s">
        <v>57</v>
      </c>
      <c r="B6" s="26">
        <v>436</v>
      </c>
    </row>
    <row r="7" spans="1:2" x14ac:dyDescent="0.35">
      <c r="A7" s="26" t="s">
        <v>58</v>
      </c>
      <c r="B7" s="26">
        <v>458</v>
      </c>
    </row>
    <row r="8" spans="1:2" x14ac:dyDescent="0.35">
      <c r="A8" s="26" t="s">
        <v>59</v>
      </c>
      <c r="B8" s="26">
        <v>480</v>
      </c>
    </row>
    <row r="9" spans="1:2" x14ac:dyDescent="0.35">
      <c r="A9" s="26" t="s">
        <v>60</v>
      </c>
      <c r="B9" s="26">
        <v>503</v>
      </c>
    </row>
    <row r="10" spans="1:2" x14ac:dyDescent="0.35">
      <c r="A10" s="26" t="s">
        <v>61</v>
      </c>
      <c r="B10" s="26">
        <v>536</v>
      </c>
    </row>
    <row r="11" spans="1:2" x14ac:dyDescent="0.35">
      <c r="A11" s="26" t="s">
        <v>62</v>
      </c>
      <c r="B11" s="26">
        <v>578</v>
      </c>
    </row>
    <row r="12" spans="1:2" x14ac:dyDescent="0.35">
      <c r="A12" s="36"/>
    </row>
    <row r="13" spans="1:2" x14ac:dyDescent="0.35">
      <c r="A13" s="94" t="s">
        <v>63</v>
      </c>
      <c r="B13" s="94"/>
    </row>
    <row r="14" spans="1:2" x14ac:dyDescent="0.35">
      <c r="A14" s="26" t="s">
        <v>64</v>
      </c>
      <c r="B14" s="26">
        <v>628</v>
      </c>
    </row>
    <row r="15" spans="1:2" x14ac:dyDescent="0.35">
      <c r="A15" s="26" t="s">
        <v>65</v>
      </c>
      <c r="B15" s="26">
        <v>655</v>
      </c>
    </row>
    <row r="16" spans="1:2" x14ac:dyDescent="0.35">
      <c r="A16" s="26" t="s">
        <v>66</v>
      </c>
      <c r="B16" s="26">
        <v>685</v>
      </c>
    </row>
    <row r="18" spans="1:2" x14ac:dyDescent="0.35">
      <c r="A18" s="94" t="s">
        <v>67</v>
      </c>
      <c r="B18" s="94"/>
    </row>
    <row r="19" spans="1:2" x14ac:dyDescent="0.35">
      <c r="A19" s="26" t="s">
        <v>68</v>
      </c>
      <c r="B19" s="26">
        <v>715</v>
      </c>
    </row>
    <row r="20" spans="1:2" x14ac:dyDescent="0.35">
      <c r="A20" s="26" t="s">
        <v>69</v>
      </c>
      <c r="B20" s="26">
        <v>746</v>
      </c>
    </row>
    <row r="21" spans="1:2" x14ac:dyDescent="0.35">
      <c r="A21" s="26" t="s">
        <v>70</v>
      </c>
      <c r="B21" s="26">
        <v>788</v>
      </c>
    </row>
  </sheetData>
  <mergeCells count="4">
    <mergeCell ref="A1:B1"/>
    <mergeCell ref="A3:B3"/>
    <mergeCell ref="A13:B13"/>
    <mergeCell ref="A18:B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workbookViewId="0">
      <selection activeCell="G23" sqref="G23"/>
    </sheetView>
  </sheetViews>
  <sheetFormatPr baseColWidth="10" defaultRowHeight="14.5" x14ac:dyDescent="0.35"/>
  <sheetData>
    <row r="1" spans="1:2" x14ac:dyDescent="0.35">
      <c r="A1" s="91" t="s">
        <v>85</v>
      </c>
      <c r="B1" s="91"/>
    </row>
    <row r="3" spans="1:2" x14ac:dyDescent="0.35">
      <c r="A3" t="s">
        <v>49</v>
      </c>
      <c r="B3">
        <v>288</v>
      </c>
    </row>
    <row r="4" spans="1:2" x14ac:dyDescent="0.35">
      <c r="A4" t="s">
        <v>50</v>
      </c>
      <c r="B4">
        <v>361</v>
      </c>
    </row>
    <row r="5" spans="1:2" x14ac:dyDescent="0.35">
      <c r="A5" t="s">
        <v>5</v>
      </c>
      <c r="B5">
        <v>413</v>
      </c>
    </row>
    <row r="6" spans="1:2" x14ac:dyDescent="0.35">
      <c r="A6" t="s">
        <v>51</v>
      </c>
      <c r="B6">
        <v>493</v>
      </c>
    </row>
    <row r="7" spans="1:2" x14ac:dyDescent="0.35">
      <c r="A7" t="s">
        <v>52</v>
      </c>
      <c r="B7">
        <v>985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1A7B-6B06-4B92-924C-F27CCA2BC040}">
  <dimension ref="A1:E12"/>
  <sheetViews>
    <sheetView workbookViewId="0">
      <selection sqref="A1:B1"/>
    </sheetView>
  </sheetViews>
  <sheetFormatPr baseColWidth="10" defaultRowHeight="14.5" x14ac:dyDescent="0.35"/>
  <cols>
    <col min="1" max="1" width="13.54296875" bestFit="1" customWidth="1"/>
    <col min="2" max="2" width="12.7265625" bestFit="1" customWidth="1"/>
    <col min="3" max="3" width="11.81640625" bestFit="1" customWidth="1"/>
    <col min="4" max="4" width="13.54296875" bestFit="1" customWidth="1"/>
    <col min="5" max="5" width="12.7265625" bestFit="1" customWidth="1"/>
  </cols>
  <sheetData>
    <row r="1" spans="1:5" x14ac:dyDescent="0.35">
      <c r="A1" s="91" t="s">
        <v>93</v>
      </c>
      <c r="B1" s="91"/>
      <c r="D1" s="91" t="s">
        <v>86</v>
      </c>
      <c r="E1" s="91"/>
    </row>
    <row r="2" spans="1:5" x14ac:dyDescent="0.35">
      <c r="B2" t="s">
        <v>83</v>
      </c>
      <c r="E2" t="s">
        <v>83</v>
      </c>
    </row>
    <row r="3" spans="1:5" x14ac:dyDescent="0.35">
      <c r="A3" t="s">
        <v>80</v>
      </c>
      <c r="B3" s="51">
        <v>11.88</v>
      </c>
      <c r="C3" s="70"/>
      <c r="D3" t="s">
        <v>80</v>
      </c>
      <c r="E3" s="51">
        <v>11.65</v>
      </c>
    </row>
    <row r="4" spans="1:5" x14ac:dyDescent="0.35">
      <c r="A4" t="s">
        <v>81</v>
      </c>
      <c r="B4" s="51">
        <v>1801.803399141631</v>
      </c>
      <c r="D4" t="s">
        <v>81</v>
      </c>
      <c r="E4" s="51">
        <v>1766.92</v>
      </c>
    </row>
    <row r="5" spans="1:5" x14ac:dyDescent="0.35">
      <c r="A5" t="s">
        <v>82</v>
      </c>
      <c r="B5" s="51">
        <v>21621.640789699573</v>
      </c>
      <c r="C5" s="70"/>
      <c r="D5" t="s">
        <v>82</v>
      </c>
      <c r="E5" s="51">
        <v>21203</v>
      </c>
    </row>
    <row r="11" spans="1:5" x14ac:dyDescent="0.35">
      <c r="C11" s="70"/>
    </row>
    <row r="12" spans="1:5" x14ac:dyDescent="0.35">
      <c r="C12" s="70"/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Simulation contrat - 1 an</vt:lpstr>
      <vt:lpstr>Simulation contrat + 1 an</vt:lpstr>
      <vt:lpstr>GRILLE CHERCHEUR</vt:lpstr>
      <vt:lpstr>GRILLE PERSONNEL BIATSS</vt:lpstr>
      <vt:lpstr>GRILLE ENS CONTRACTUEL</vt:lpstr>
      <vt:lpstr>IFSE</vt:lpstr>
      <vt:lpstr>SMIC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drappier5</dc:creator>
  <cp:lastModifiedBy>Jeremie Malingrey-Bel</cp:lastModifiedBy>
  <cp:lastPrinted>2020-09-16T09:06:31Z</cp:lastPrinted>
  <dcterms:created xsi:type="dcterms:W3CDTF">2020-09-16T08:06:58Z</dcterms:created>
  <dcterms:modified xsi:type="dcterms:W3CDTF">2026-03-27T10:32:03Z</dcterms:modified>
</cp:coreProperties>
</file>